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ohanb\Desktop\2018 2019 Draft Budget to NT, Prov. Treasury and COGHSTA\"/>
    </mc:Choice>
  </mc:AlternateContent>
  <bookViews>
    <workbookView xWindow="0" yWindow="0" windowWidth="20490" windowHeight="6855"/>
  </bookViews>
  <sheets>
    <sheet name="Sheet1" sheetId="1" r:id="rId1"/>
  </sheets>
  <externalReferences>
    <externalReference r:id="rId2"/>
  </externalReferences>
  <definedNames>
    <definedName name="Head10">'[1]Template names'!$B$16</definedName>
    <definedName name="Head11">'[1]Template names'!$B$17</definedName>
    <definedName name="head27a">'[1]Template names'!$B$34</definedName>
    <definedName name="Head9">'[1]Template names'!$B$15</definedName>
    <definedName name="muni">'[1]Template names'!$B$93</definedName>
    <definedName name="TableA30">'[1]Template names'!$B$142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2" i="1" l="1"/>
  <c r="E62" i="1"/>
  <c r="A56" i="1"/>
  <c r="N54" i="1"/>
  <c r="J51" i="1"/>
  <c r="F51" i="1"/>
  <c r="B51" i="1"/>
  <c r="M50" i="1"/>
  <c r="A50" i="1"/>
  <c r="M49" i="1"/>
  <c r="A49" i="1"/>
  <c r="M48" i="1"/>
  <c r="A48" i="1"/>
  <c r="O45" i="1"/>
  <c r="O62" i="1" s="1"/>
  <c r="L45" i="1"/>
  <c r="L62" i="1" s="1"/>
  <c r="K45" i="1"/>
  <c r="K62" i="1" s="1"/>
  <c r="J45" i="1"/>
  <c r="J62" i="1" s="1"/>
  <c r="I45" i="1"/>
  <c r="I51" i="1" s="1"/>
  <c r="H45" i="1"/>
  <c r="H62" i="1" s="1"/>
  <c r="G45" i="1"/>
  <c r="G62" i="1" s="1"/>
  <c r="F45" i="1"/>
  <c r="F62" i="1" s="1"/>
  <c r="E45" i="1"/>
  <c r="E51" i="1" s="1"/>
  <c r="D45" i="1"/>
  <c r="D51" i="1" s="1"/>
  <c r="C45" i="1"/>
  <c r="C51" i="1" s="1"/>
  <c r="B45" i="1"/>
  <c r="P44" i="1"/>
  <c r="P45" i="1" s="1"/>
  <c r="O44" i="1"/>
  <c r="N44" i="1"/>
  <c r="N45" i="1" s="1"/>
  <c r="M43" i="1"/>
  <c r="M42" i="1"/>
  <c r="M41" i="1"/>
  <c r="M40" i="1"/>
  <c r="M39" i="1"/>
  <c r="M38" i="1"/>
  <c r="M37" i="1"/>
  <c r="M36" i="1"/>
  <c r="M35" i="1"/>
  <c r="M31" i="1"/>
  <c r="A31" i="1"/>
  <c r="M30" i="1"/>
  <c r="A30" i="1"/>
  <c r="M29" i="1"/>
  <c r="A29" i="1"/>
  <c r="M28" i="1"/>
  <c r="A28" i="1"/>
  <c r="M27" i="1"/>
  <c r="A27" i="1"/>
  <c r="M26" i="1"/>
  <c r="A26" i="1"/>
  <c r="M25" i="1"/>
  <c r="A25" i="1"/>
  <c r="M24" i="1"/>
  <c r="A24" i="1"/>
  <c r="M23" i="1"/>
  <c r="P20" i="1"/>
  <c r="P32" i="1" s="1"/>
  <c r="O20" i="1"/>
  <c r="O32" i="1" s="1"/>
  <c r="N20" i="1"/>
  <c r="N32" i="1" s="1"/>
  <c r="L20" i="1"/>
  <c r="L32" i="1" s="1"/>
  <c r="K20" i="1"/>
  <c r="K32" i="1" s="1"/>
  <c r="J20" i="1"/>
  <c r="J32" i="1" s="1"/>
  <c r="J53" i="1" s="1"/>
  <c r="J63" i="1" s="1"/>
  <c r="I20" i="1"/>
  <c r="I32" i="1" s="1"/>
  <c r="I53" i="1" s="1"/>
  <c r="I63" i="1" s="1"/>
  <c r="H20" i="1"/>
  <c r="H32" i="1" s="1"/>
  <c r="G20" i="1"/>
  <c r="G32" i="1" s="1"/>
  <c r="F20" i="1"/>
  <c r="F32" i="1" s="1"/>
  <c r="F53" i="1" s="1"/>
  <c r="F63" i="1" s="1"/>
  <c r="E20" i="1"/>
  <c r="E32" i="1" s="1"/>
  <c r="E53" i="1" s="1"/>
  <c r="E63" i="1" s="1"/>
  <c r="D20" i="1"/>
  <c r="D32" i="1" s="1"/>
  <c r="D53" i="1" s="1"/>
  <c r="C20" i="1"/>
  <c r="C32" i="1" s="1"/>
  <c r="B20" i="1"/>
  <c r="B32" i="1" s="1"/>
  <c r="B53" i="1" s="1"/>
  <c r="B55" i="1" s="1"/>
  <c r="C54" i="1" s="1"/>
  <c r="M19" i="1"/>
  <c r="A19" i="1"/>
  <c r="M18" i="1"/>
  <c r="M17" i="1"/>
  <c r="A17" i="1"/>
  <c r="M16" i="1"/>
  <c r="A16" i="1"/>
  <c r="M15" i="1"/>
  <c r="A15" i="1"/>
  <c r="M14" i="1"/>
  <c r="A14" i="1"/>
  <c r="M13" i="1"/>
  <c r="A13" i="1"/>
  <c r="M12" i="1"/>
  <c r="A12" i="1"/>
  <c r="M11" i="1"/>
  <c r="A11" i="1"/>
  <c r="M10" i="1"/>
  <c r="A10" i="1"/>
  <c r="M9" i="1"/>
  <c r="A9" i="1"/>
  <c r="M8" i="1"/>
  <c r="A8" i="1"/>
  <c r="M7" i="1"/>
  <c r="A7" i="1"/>
  <c r="M6" i="1"/>
  <c r="A6" i="1"/>
  <c r="M5" i="1"/>
  <c r="M20" i="1" s="1"/>
  <c r="M32" i="1" s="1"/>
  <c r="A5" i="1"/>
  <c r="P3" i="1"/>
  <c r="O3" i="1"/>
  <c r="N3" i="1"/>
  <c r="B2" i="1"/>
  <c r="A1" i="1"/>
  <c r="N51" i="1" l="1"/>
  <c r="N62" i="1"/>
  <c r="C53" i="1"/>
  <c r="K53" i="1"/>
  <c r="K63" i="1" s="1"/>
  <c r="H53" i="1"/>
  <c r="H63" i="1" s="1"/>
  <c r="P62" i="1"/>
  <c r="P51" i="1"/>
  <c r="P53" i="1" s="1"/>
  <c r="P63" i="1" s="1"/>
  <c r="C55" i="1"/>
  <c r="D54" i="1" s="1"/>
  <c r="D55" i="1" s="1"/>
  <c r="E54" i="1" s="1"/>
  <c r="E55" i="1" s="1"/>
  <c r="F54" i="1" s="1"/>
  <c r="F55" i="1" s="1"/>
  <c r="G54" i="1" s="1"/>
  <c r="N53" i="1"/>
  <c r="M45" i="1"/>
  <c r="G51" i="1"/>
  <c r="G53" i="1" s="1"/>
  <c r="G63" i="1" s="1"/>
  <c r="K51" i="1"/>
  <c r="O51" i="1"/>
  <c r="O53" i="1" s="1"/>
  <c r="O63" i="1" s="1"/>
  <c r="H51" i="1"/>
  <c r="L51" i="1"/>
  <c r="L53" i="1" s="1"/>
  <c r="L63" i="1" s="1"/>
  <c r="M44" i="1"/>
  <c r="M51" i="1" l="1"/>
  <c r="M53" i="1" s="1"/>
  <c r="M63" i="1" s="1"/>
  <c r="M62" i="1"/>
  <c r="G55" i="1"/>
  <c r="H54" i="1" s="1"/>
  <c r="H55" i="1" s="1"/>
  <c r="I54" i="1" s="1"/>
  <c r="I55" i="1" s="1"/>
  <c r="J54" i="1" s="1"/>
  <c r="J55" i="1" s="1"/>
  <c r="K54" i="1" s="1"/>
  <c r="K55" i="1" s="1"/>
  <c r="L54" i="1" s="1"/>
  <c r="L55" i="1" s="1"/>
  <c r="M54" i="1" s="1"/>
  <c r="M55" i="1" s="1"/>
  <c r="N55" i="1"/>
  <c r="O54" i="1" s="1"/>
  <c r="O55" i="1" s="1"/>
  <c r="P54" i="1" s="1"/>
  <c r="P55" i="1" s="1"/>
  <c r="N63" i="1"/>
</calcChain>
</file>

<file path=xl/sharedStrings.xml><?xml version="1.0" encoding="utf-8"?>
<sst xmlns="http://schemas.openxmlformats.org/spreadsheetml/2006/main" count="40" uniqueCount="39">
  <si>
    <t>MONTHLY CASH FLOWS</t>
  </si>
  <si>
    <t>Medium Term Revenue and Expenditure Framework</t>
  </si>
  <si>
    <t>R thousand</t>
  </si>
  <si>
    <t>July</t>
  </si>
  <si>
    <t>August</t>
  </si>
  <si>
    <t>Sept.</t>
  </si>
  <si>
    <t>October</t>
  </si>
  <si>
    <t>November</t>
  </si>
  <si>
    <t>December</t>
  </si>
  <si>
    <t>January</t>
  </si>
  <si>
    <t>February</t>
  </si>
  <si>
    <t>March</t>
  </si>
  <si>
    <t>April</t>
  </si>
  <si>
    <t>May</t>
  </si>
  <si>
    <t>June</t>
  </si>
  <si>
    <t>Cash Receipts By Source</t>
  </si>
  <si>
    <t>Transfer receipts - operational</t>
  </si>
  <si>
    <t>Cash Receipts by Source</t>
  </si>
  <si>
    <t>Other Cash Flows by Source</t>
  </si>
  <si>
    <t>Transfer receipts - capital</t>
  </si>
  <si>
    <t>Total Cash Receipts by Source</t>
  </si>
  <si>
    <t>Cash Payments by Type</t>
  </si>
  <si>
    <t>Employee related costs</t>
  </si>
  <si>
    <t>Remuneration of councillors</t>
  </si>
  <si>
    <t>Finance charges</t>
  </si>
  <si>
    <t>Bulk purchases - Electricity</t>
  </si>
  <si>
    <t>Bulk purchases - Water &amp; Sewer</t>
  </si>
  <si>
    <t>Other materials</t>
  </si>
  <si>
    <t>Contracted services</t>
  </si>
  <si>
    <t>Transfers and grants - other municipalities</t>
  </si>
  <si>
    <t>Transfers and grants - other</t>
  </si>
  <si>
    <t>Other expenditure</t>
  </si>
  <si>
    <t>Other Cash Flows/Payments by Type</t>
  </si>
  <si>
    <t>Total Cash Payments by Type</t>
  </si>
  <si>
    <t>Check</t>
  </si>
  <si>
    <t>NET INCREASE/(DECREASE) IN CASH HELD</t>
  </si>
  <si>
    <t>Cash/cash equivalents at the month/year begin:</t>
  </si>
  <si>
    <t>Cash/cash equivalents at the month/year end:</t>
  </si>
  <si>
    <t>1. Note that this section of Table SA 30 is deliberately not linked to Table A4 because timing differences between the invoicing of clients and receiving the cash means that the cashflow will differ from budgeted revenue, and similarly for budgeted expenditure. However for the MTREF it is now directly linked to A7.</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</si>
</sst>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_(* #,##0,_);_(* \(#,##0,\);_(* &quot;–&quot;?_);_(@_)"/>
    <numFmt numFmtId="166" formatCode="#,###,;\(#,###,\)"/>
    <numFmt numFmtId="167" formatCode="_ * #,##0_ ;_ * \-#,##0_ ;_ * &quot;-&quot;??_ ;_ @_ "/>
  </numFmts>
  <fonts count="8" x14ac:knownFonts="1">
    <font>
      <sz val="11"/>
      <color theme="1"/>
      <name val="Calibri"/>
      <family val="2"/>
      <scheme val="minor"/>
    </font>
    <font>
      <sz val="11"/>
      <color theme="1"/>
      <name val="Calibri"/>
      <family val="2"/>
      <scheme val="minor"/>
    </font>
    <font>
      <b/>
      <sz val="10"/>
      <name val="Arial Narrow"/>
      <family val="2"/>
    </font>
    <font>
      <sz val="8"/>
      <name val="Arial Narrow"/>
      <family val="2"/>
    </font>
    <font>
      <b/>
      <sz val="8"/>
      <name val="Arial Narrow"/>
      <family val="2"/>
    </font>
    <font>
      <b/>
      <u/>
      <sz val="8"/>
      <name val="Arial Narrow"/>
      <family val="2"/>
    </font>
    <font>
      <i/>
      <sz val="8"/>
      <name val="Arial Narrow"/>
      <family val="2"/>
    </font>
    <font>
      <i/>
      <u/>
      <sz val="8"/>
      <name val="Arial Narrow"/>
      <family val="2"/>
    </font>
  </fonts>
  <fills count="3">
    <fill>
      <patternFill patternType="none"/>
    </fill>
    <fill>
      <patternFill patternType="gray125"/>
    </fill>
    <fill>
      <patternFill patternType="solid">
        <fgColor rgb="FFFFFF99"/>
        <bgColor indexed="64"/>
      </patternFill>
    </fill>
  </fills>
  <borders count="4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right style="thin">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2">
    <xf numFmtId="0" fontId="0" fillId="0" borderId="0"/>
    <xf numFmtId="164" fontId="1" fillId="0" borderId="0" applyFont="0" applyFill="0" applyBorder="0" applyAlignment="0" applyProtection="0"/>
  </cellStyleXfs>
  <cellXfs count="79">
    <xf numFmtId="0" fontId="0" fillId="0" borderId="0" xfId="0"/>
    <xf numFmtId="0" fontId="2" fillId="0" borderId="1" xfId="0" applyFont="1" applyFill="1" applyBorder="1" applyAlignment="1">
      <alignment horizontal="left"/>
    </xf>
    <xf numFmtId="0" fontId="3" fillId="0" borderId="0" xfId="0" applyFont="1"/>
    <xf numFmtId="49" fontId="4" fillId="0" borderId="2" xfId="0" applyNumberFormat="1" applyFont="1" applyFill="1" applyBorder="1" applyAlignment="1">
      <alignment vertical="center" wrapText="1"/>
    </xf>
    <xf numFmtId="0" fontId="4" fillId="0" borderId="6" xfId="0" applyFont="1" applyFill="1" applyBorder="1" applyAlignment="1">
      <alignment horizontal="left" vertical="center"/>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5" fillId="0" borderId="11" xfId="0" applyNumberFormat="1" applyFont="1" applyBorder="1"/>
    <xf numFmtId="165" fontId="4" fillId="0" borderId="12" xfId="0" applyNumberFormat="1" applyFont="1" applyBorder="1" applyAlignment="1">
      <alignment horizontal="center"/>
    </xf>
    <xf numFmtId="165" fontId="4" fillId="0" borderId="13" xfId="0" applyNumberFormat="1" applyFont="1" applyBorder="1" applyAlignment="1">
      <alignment horizontal="center"/>
    </xf>
    <xf numFmtId="165" fontId="4" fillId="0" borderId="14" xfId="0" applyNumberFormat="1" applyFont="1" applyBorder="1" applyAlignment="1">
      <alignment horizontal="center"/>
    </xf>
    <xf numFmtId="0" fontId="3" fillId="0" borderId="12" xfId="0" applyNumberFormat="1" applyFont="1" applyBorder="1" applyAlignment="1">
      <alignment horizontal="center"/>
    </xf>
    <xf numFmtId="165" fontId="4" fillId="0" borderId="15" xfId="0" applyNumberFormat="1" applyFont="1" applyBorder="1" applyAlignment="1">
      <alignment horizontal="center"/>
    </xf>
    <xf numFmtId="0" fontId="3" fillId="0" borderId="0" xfId="0" applyFont="1" applyFill="1"/>
    <xf numFmtId="0" fontId="3" fillId="0" borderId="11" xfId="0" applyNumberFormat="1" applyFont="1" applyBorder="1" applyAlignment="1">
      <alignment horizontal="left" indent="1"/>
    </xf>
    <xf numFmtId="165" fontId="3" fillId="2" borderId="16" xfId="0" applyNumberFormat="1" applyFont="1" applyFill="1" applyBorder="1" applyProtection="1">
      <protection locked="0"/>
    </xf>
    <xf numFmtId="165" fontId="3" fillId="2" borderId="17" xfId="0" applyNumberFormat="1" applyFont="1" applyFill="1" applyBorder="1" applyProtection="1">
      <protection locked="0"/>
    </xf>
    <xf numFmtId="165" fontId="3" fillId="0" borderId="18" xfId="0" applyNumberFormat="1" applyFont="1" applyBorder="1"/>
    <xf numFmtId="165" fontId="3" fillId="2" borderId="19" xfId="0" applyNumberFormat="1" applyFont="1" applyFill="1" applyBorder="1" applyProtection="1">
      <protection locked="0"/>
    </xf>
    <xf numFmtId="165" fontId="3" fillId="2" borderId="0" xfId="0" applyNumberFormat="1" applyFont="1" applyFill="1" applyBorder="1" applyProtection="1">
      <protection locked="0"/>
    </xf>
    <xf numFmtId="165" fontId="3" fillId="2" borderId="11" xfId="0" applyNumberFormat="1" applyFont="1" applyFill="1" applyBorder="1" applyProtection="1">
      <protection locked="0"/>
    </xf>
    <xf numFmtId="0" fontId="3" fillId="0" borderId="11" xfId="0" applyFont="1" applyBorder="1" applyAlignment="1">
      <alignment horizontal="left" indent="1"/>
    </xf>
    <xf numFmtId="0" fontId="4" fillId="0" borderId="11" xfId="0" applyNumberFormat="1" applyFont="1" applyFill="1" applyBorder="1"/>
    <xf numFmtId="165" fontId="4" fillId="0" borderId="20" xfId="0" applyNumberFormat="1" applyFont="1" applyFill="1" applyBorder="1"/>
    <xf numFmtId="165" fontId="4" fillId="0" borderId="21" xfId="0" applyNumberFormat="1" applyFont="1" applyFill="1" applyBorder="1"/>
    <xf numFmtId="165" fontId="4" fillId="0" borderId="22" xfId="0" applyNumberFormat="1" applyFont="1" applyFill="1" applyBorder="1"/>
    <xf numFmtId="165" fontId="4" fillId="0" borderId="23" xfId="0" applyNumberFormat="1" applyFont="1" applyFill="1" applyBorder="1"/>
    <xf numFmtId="0" fontId="3" fillId="0" borderId="11" xfId="0" applyNumberFormat="1" applyFont="1" applyFill="1" applyBorder="1"/>
    <xf numFmtId="165" fontId="3" fillId="0" borderId="16" xfId="0" applyNumberFormat="1" applyFont="1" applyFill="1" applyBorder="1"/>
    <xf numFmtId="165" fontId="3" fillId="0" borderId="17" xfId="0" applyNumberFormat="1" applyFont="1" applyFill="1" applyBorder="1"/>
    <xf numFmtId="165" fontId="3" fillId="0" borderId="18" xfId="0" applyNumberFormat="1" applyFont="1" applyFill="1" applyBorder="1"/>
    <xf numFmtId="165" fontId="3" fillId="0" borderId="19" xfId="0" applyNumberFormat="1" applyFont="1" applyFill="1" applyBorder="1"/>
    <xf numFmtId="0" fontId="4" fillId="0" borderId="11" xfId="0" applyNumberFormat="1" applyFont="1" applyFill="1" applyBorder="1" applyAlignment="1">
      <alignment horizontal="left"/>
    </xf>
    <xf numFmtId="0" fontId="3" fillId="0" borderId="11" xfId="0" applyFont="1" applyFill="1" applyBorder="1" applyAlignment="1">
      <alignment horizontal="left" indent="1"/>
    </xf>
    <xf numFmtId="0" fontId="3" fillId="0" borderId="11" xfId="0" applyNumberFormat="1" applyFont="1" applyFill="1" applyBorder="1" applyAlignment="1">
      <alignment horizontal="left" wrapText="1" indent="1"/>
    </xf>
    <xf numFmtId="0" fontId="3" fillId="0" borderId="11" xfId="0" applyNumberFormat="1" applyFont="1" applyFill="1" applyBorder="1" applyAlignment="1">
      <alignment horizontal="left" indent="1"/>
    </xf>
    <xf numFmtId="0" fontId="4" fillId="0" borderId="24" xfId="0" applyNumberFormat="1" applyFont="1" applyFill="1" applyBorder="1"/>
    <xf numFmtId="165" fontId="4" fillId="0" borderId="25" xfId="0" applyNumberFormat="1" applyFont="1" applyFill="1" applyBorder="1"/>
    <xf numFmtId="165" fontId="4" fillId="0" borderId="26" xfId="0" applyNumberFormat="1" applyFont="1" applyFill="1" applyBorder="1"/>
    <xf numFmtId="165" fontId="4" fillId="0" borderId="27" xfId="0" applyNumberFormat="1" applyFont="1" applyFill="1" applyBorder="1"/>
    <xf numFmtId="165" fontId="4" fillId="0" borderId="28" xfId="0" applyNumberFormat="1" applyFont="1" applyFill="1" applyBorder="1"/>
    <xf numFmtId="0" fontId="3" fillId="0" borderId="11" xfId="0" applyNumberFormat="1" applyFont="1" applyFill="1" applyBorder="1" applyAlignment="1"/>
    <xf numFmtId="0" fontId="5" fillId="0" borderId="11" xfId="0" applyNumberFormat="1" applyFont="1" applyFill="1" applyBorder="1"/>
    <xf numFmtId="165" fontId="3" fillId="0" borderId="16" xfId="1" applyNumberFormat="1" applyFont="1" applyFill="1" applyBorder="1"/>
    <xf numFmtId="166" fontId="3" fillId="0" borderId="0" xfId="0" applyNumberFormat="1" applyFont="1" applyFill="1"/>
    <xf numFmtId="0" fontId="6" fillId="0" borderId="0" xfId="0" applyFont="1" applyFill="1" applyAlignment="1">
      <alignment horizontal="center"/>
    </xf>
    <xf numFmtId="0" fontId="4" fillId="0" borderId="29" xfId="0" applyNumberFormat="1" applyFont="1" applyFill="1" applyBorder="1" applyAlignment="1">
      <alignment vertical="center" wrapText="1"/>
    </xf>
    <xf numFmtId="165" fontId="4" fillId="0" borderId="30" xfId="0" applyNumberFormat="1" applyFont="1" applyFill="1" applyBorder="1" applyAlignment="1">
      <alignment vertical="center"/>
    </xf>
    <xf numFmtId="165" fontId="4" fillId="0" borderId="31" xfId="0" applyNumberFormat="1" applyFont="1" applyFill="1" applyBorder="1" applyAlignment="1">
      <alignment vertical="center"/>
    </xf>
    <xf numFmtId="165" fontId="4" fillId="0" borderId="32" xfId="0" applyNumberFormat="1" applyFont="1" applyFill="1" applyBorder="1" applyAlignment="1">
      <alignment vertical="center"/>
    </xf>
    <xf numFmtId="165" fontId="4" fillId="0" borderId="33" xfId="0" applyNumberFormat="1" applyFont="1" applyFill="1" applyBorder="1" applyAlignment="1">
      <alignment vertical="center"/>
    </xf>
    <xf numFmtId="166" fontId="4" fillId="0" borderId="34" xfId="0" applyNumberFormat="1" applyFont="1" applyFill="1" applyBorder="1" applyAlignment="1">
      <alignment vertical="center"/>
    </xf>
    <xf numFmtId="166" fontId="4" fillId="0" borderId="35" xfId="0" applyNumberFormat="1" applyFont="1" applyFill="1" applyBorder="1" applyAlignment="1">
      <alignment vertical="center"/>
    </xf>
    <xf numFmtId="166" fontId="4" fillId="0" borderId="36" xfId="0" applyNumberFormat="1" applyFont="1" applyFill="1" applyBorder="1" applyAlignment="1">
      <alignment vertical="center"/>
    </xf>
    <xf numFmtId="0" fontId="3" fillId="0" borderId="0" xfId="0" applyFont="1" applyFill="1" applyAlignment="1">
      <alignment vertical="center"/>
    </xf>
    <xf numFmtId="0" fontId="3" fillId="0" borderId="0" xfId="0" applyFont="1" applyAlignment="1">
      <alignment vertical="center"/>
    </xf>
    <xf numFmtId="165" fontId="3" fillId="2" borderId="37" xfId="0" applyNumberFormat="1" applyFont="1" applyFill="1" applyBorder="1" applyProtection="1">
      <protection locked="0"/>
    </xf>
    <xf numFmtId="165" fontId="3" fillId="0" borderId="21" xfId="0" applyNumberFormat="1" applyFont="1" applyFill="1" applyBorder="1"/>
    <xf numFmtId="165" fontId="3" fillId="0" borderId="22" xfId="0" applyNumberFormat="1" applyFont="1" applyFill="1" applyBorder="1"/>
    <xf numFmtId="165" fontId="3" fillId="0" borderId="20" xfId="0" applyNumberFormat="1" applyFont="1" applyFill="1" applyBorder="1"/>
    <xf numFmtId="165" fontId="3" fillId="0" borderId="23" xfId="0" applyNumberFormat="1" applyFont="1" applyFill="1" applyBorder="1"/>
    <xf numFmtId="0" fontId="3" fillId="0" borderId="38" xfId="0" applyNumberFormat="1" applyFont="1" applyFill="1" applyBorder="1"/>
    <xf numFmtId="165" fontId="3" fillId="0" borderId="6" xfId="0" applyNumberFormat="1" applyFont="1" applyFill="1" applyBorder="1"/>
    <xf numFmtId="165" fontId="3" fillId="0" borderId="39" xfId="0" applyNumberFormat="1" applyFont="1" applyFill="1" applyBorder="1"/>
    <xf numFmtId="165" fontId="3" fillId="0" borderId="9" xfId="0" applyNumberFormat="1" applyFont="1" applyFill="1" applyBorder="1"/>
    <xf numFmtId="165" fontId="3" fillId="0" borderId="40" xfId="0" applyNumberFormat="1" applyFont="1" applyFill="1" applyBorder="1"/>
    <xf numFmtId="165" fontId="3" fillId="0" borderId="41" xfId="0" applyNumberFormat="1" applyFont="1" applyFill="1" applyBorder="1"/>
    <xf numFmtId="0" fontId="7" fillId="0" borderId="0" xfId="0" applyFont="1" applyBorder="1" applyAlignment="1" applyProtection="1">
      <alignment horizontal="left"/>
    </xf>
    <xf numFmtId="166" fontId="3" fillId="0" borderId="0" xfId="0" applyNumberFormat="1" applyFont="1" applyFill="1" applyBorder="1"/>
    <xf numFmtId="167" fontId="3" fillId="0" borderId="0" xfId="1" applyNumberFormat="1" applyFont="1"/>
    <xf numFmtId="166" fontId="3" fillId="0" borderId="0" xfId="0" applyNumberFormat="1" applyFont="1"/>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6" fillId="0" borderId="0" xfId="0" applyFont="1" applyBorder="1" applyAlignment="1" applyProtection="1">
      <alignment horizontal="left"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rnold.TZANEEN/Documents/2018%202019%20A1%20schedule%20ARNOLD%20tzane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a"/>
      <sheetName val="SA13b"/>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4e"/>
      <sheetName val="SA35"/>
      <sheetName val="SA36"/>
      <sheetName val="SA37"/>
      <sheetName val="SA38"/>
      <sheetName val="LGDB_EXPORT"/>
    </sheetNames>
    <sheetDataSet>
      <sheetData sheetId="0"/>
      <sheetData sheetId="1"/>
      <sheetData sheetId="2">
        <row r="15">
          <cell r="B15" t="str">
            <v>Budget Year 2018/19</v>
          </cell>
        </row>
        <row r="16">
          <cell r="B16" t="str">
            <v>Budget Year +1 2019/20</v>
          </cell>
        </row>
        <row r="17">
          <cell r="B17" t="str">
            <v>Budget Year +2 2020/21</v>
          </cell>
        </row>
        <row r="34">
          <cell r="B34" t="str">
            <v>References</v>
          </cell>
        </row>
        <row r="93">
          <cell r="B93" t="str">
            <v>LIM333 Greater Tzaneen</v>
          </cell>
        </row>
        <row r="142">
          <cell r="B142" t="str">
            <v>Supporting Table SA30 Budgeted monthly cash flow</v>
          </cell>
        </row>
      </sheetData>
      <sheetData sheetId="3"/>
      <sheetData sheetId="4"/>
      <sheetData sheetId="5"/>
      <sheetData sheetId="6"/>
      <sheetData sheetId="7"/>
      <sheetData sheetId="8"/>
      <sheetData sheetId="9"/>
      <sheetData sheetId="10"/>
      <sheetData sheetId="11">
        <row r="5">
          <cell r="A5" t="str">
            <v>Property rates</v>
          </cell>
        </row>
        <row r="6">
          <cell r="A6" t="str">
            <v>Service charges - electricity revenue</v>
          </cell>
        </row>
        <row r="7">
          <cell r="A7" t="str">
            <v>Service charges - water revenue</v>
          </cell>
        </row>
        <row r="8">
          <cell r="A8" t="str">
            <v>Service charges - sanitation revenue</v>
          </cell>
        </row>
        <row r="9">
          <cell r="A9" t="str">
            <v>Service charges - refuse revenue</v>
          </cell>
        </row>
        <row r="10">
          <cell r="A10" t="str">
            <v>Service charges - other</v>
          </cell>
        </row>
        <row r="11">
          <cell r="A11" t="str">
            <v>Rental of facilities and equipment</v>
          </cell>
        </row>
        <row r="12">
          <cell r="A12" t="str">
            <v>Interest earned - external investments</v>
          </cell>
        </row>
        <row r="13">
          <cell r="A13" t="str">
            <v>Interest earned - outstanding debtors</v>
          </cell>
        </row>
        <row r="14">
          <cell r="A14" t="str">
            <v>Dividends received</v>
          </cell>
        </row>
        <row r="15">
          <cell r="A15" t="str">
            <v>Fines, penalties and forfeits</v>
          </cell>
        </row>
        <row r="16">
          <cell r="A16" t="str">
            <v>Licences and permits</v>
          </cell>
        </row>
        <row r="17">
          <cell r="A17" t="str">
            <v>Agency services</v>
          </cell>
        </row>
        <row r="19">
          <cell r="A19" t="str">
            <v>Other revenue</v>
          </cell>
        </row>
        <row r="39">
          <cell r="A39" t="str">
            <v>Transfers and subsidies - capital (monetary allocations) (National / Provincial Departmental Agencies, Households, Non-profit Institutions, Private Enterprises, Public Corporatons, Higher Educational Institutions)</v>
          </cell>
        </row>
        <row r="40">
          <cell r="A40" t="str">
            <v xml:space="preserve">Transfers and subsidies - capital (in-kind - all) </v>
          </cell>
        </row>
      </sheetData>
      <sheetData sheetId="12"/>
      <sheetData sheetId="13"/>
      <sheetData sheetId="14"/>
      <sheetData sheetId="15">
        <row r="21">
          <cell r="A21" t="str">
            <v>Proceeds on disposal of PPE</v>
          </cell>
        </row>
        <row r="22">
          <cell r="A22" t="str">
            <v>Decrease (Increase) in non-current debtors</v>
          </cell>
        </row>
        <row r="23">
          <cell r="A23" t="str">
            <v>Decrease (increase) other non-current receivables</v>
          </cell>
        </row>
        <row r="24">
          <cell r="A24" t="str">
            <v>Decrease (increase) in non-current investments</v>
          </cell>
        </row>
        <row r="26">
          <cell r="A26" t="str">
            <v>Capital assets</v>
          </cell>
        </row>
        <row r="31">
          <cell r="A31" t="str">
            <v>Short term loans</v>
          </cell>
        </row>
        <row r="32">
          <cell r="A32" t="str">
            <v>Borrowing long term/refinancing</v>
          </cell>
        </row>
        <row r="33">
          <cell r="A33" t="str">
            <v>Increase (decrease) in consumer deposits</v>
          </cell>
        </row>
        <row r="35">
          <cell r="A35" t="str">
            <v>Repayment of borrowing</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90"/>
  <sheetViews>
    <sheetView tabSelected="1" workbookViewId="0">
      <selection sqref="A1:XFD1048576"/>
    </sheetView>
  </sheetViews>
  <sheetFormatPr defaultRowHeight="12.75" x14ac:dyDescent="0.25"/>
  <cols>
    <col min="1" max="1" width="30.7109375" style="2" customWidth="1"/>
    <col min="2" max="13" width="8.28515625" style="2" customWidth="1"/>
    <col min="14" max="16" width="9.28515625" style="2" customWidth="1"/>
    <col min="17" max="17" width="9.85546875" style="2" hidden="1" customWidth="1"/>
    <col min="18" max="18" width="9.5703125" style="2" hidden="1" customWidth="1"/>
    <col min="19" max="19" width="9.85546875" style="2" hidden="1" customWidth="1"/>
    <col min="20" max="20" width="11.28515625" style="2" customWidth="1"/>
    <col min="21" max="21" width="9.5703125" style="2" bestFit="1" customWidth="1"/>
    <col min="22" max="25" width="9.85546875" style="2" bestFit="1" customWidth="1"/>
    <col min="26" max="27" width="9.5703125" style="2" bestFit="1" customWidth="1"/>
    <col min="28" max="28" width="9.85546875" style="2" bestFit="1" customWidth="1"/>
    <col min="29" max="16384" width="9.140625" style="2"/>
  </cols>
  <sheetData>
    <row r="1" spans="1:22" ht="13.5" x14ac:dyDescent="0.25">
      <c r="A1" s="1" t="str">
        <f>muni&amp;" - "&amp; TableA30</f>
        <v>LIM333 Greater Tzaneen - Supporting Table SA30 Budgeted monthly cash flow</v>
      </c>
      <c r="B1" s="1"/>
      <c r="C1" s="1"/>
      <c r="D1" s="1"/>
      <c r="E1" s="1"/>
      <c r="F1" s="1"/>
      <c r="G1" s="1"/>
      <c r="H1" s="1"/>
      <c r="I1" s="1"/>
      <c r="J1" s="1"/>
      <c r="K1" s="1"/>
      <c r="L1" s="1"/>
      <c r="M1" s="1"/>
      <c r="N1" s="1"/>
      <c r="O1" s="1"/>
      <c r="P1" s="1"/>
      <c r="Q1" s="1"/>
    </row>
    <row r="2" spans="1:22" x14ac:dyDescent="0.25">
      <c r="A2" s="3" t="s">
        <v>0</v>
      </c>
      <c r="B2" s="73" t="str">
        <f>Head9</f>
        <v>Budget Year 2018/19</v>
      </c>
      <c r="C2" s="74"/>
      <c r="D2" s="74"/>
      <c r="E2" s="74"/>
      <c r="F2" s="74"/>
      <c r="G2" s="74"/>
      <c r="H2" s="74"/>
      <c r="I2" s="74"/>
      <c r="J2" s="74"/>
      <c r="K2" s="74"/>
      <c r="L2" s="74"/>
      <c r="M2" s="74"/>
      <c r="N2" s="75" t="s">
        <v>1</v>
      </c>
      <c r="O2" s="76"/>
      <c r="P2" s="77"/>
    </row>
    <row r="3" spans="1:22" ht="25.5" x14ac:dyDescent="0.25">
      <c r="A3" s="4" t="s">
        <v>2</v>
      </c>
      <c r="B3" s="5" t="s">
        <v>3</v>
      </c>
      <c r="C3" s="6" t="s">
        <v>4</v>
      </c>
      <c r="D3" s="6" t="s">
        <v>5</v>
      </c>
      <c r="E3" s="6" t="s">
        <v>6</v>
      </c>
      <c r="F3" s="6" t="s">
        <v>7</v>
      </c>
      <c r="G3" s="6" t="s">
        <v>8</v>
      </c>
      <c r="H3" s="6" t="s">
        <v>9</v>
      </c>
      <c r="I3" s="6" t="s">
        <v>10</v>
      </c>
      <c r="J3" s="6" t="s">
        <v>11</v>
      </c>
      <c r="K3" s="6" t="s">
        <v>12</v>
      </c>
      <c r="L3" s="6" t="s">
        <v>13</v>
      </c>
      <c r="M3" s="7" t="s">
        <v>14</v>
      </c>
      <c r="N3" s="5" t="str">
        <f>Head9</f>
        <v>Budget Year 2018/19</v>
      </c>
      <c r="O3" s="6" t="str">
        <f>Head10</f>
        <v>Budget Year +1 2019/20</v>
      </c>
      <c r="P3" s="8" t="str">
        <f>Head11</f>
        <v>Budget Year +2 2020/21</v>
      </c>
    </row>
    <row r="4" spans="1:22" x14ac:dyDescent="0.25">
      <c r="A4" s="9" t="s">
        <v>15</v>
      </c>
      <c r="B4" s="10"/>
      <c r="C4" s="11"/>
      <c r="D4" s="11"/>
      <c r="E4" s="11"/>
      <c r="F4" s="11"/>
      <c r="G4" s="11"/>
      <c r="H4" s="11"/>
      <c r="I4" s="11"/>
      <c r="J4" s="11"/>
      <c r="K4" s="11"/>
      <c r="L4" s="11"/>
      <c r="M4" s="12"/>
      <c r="N4" s="13">
        <v>1</v>
      </c>
      <c r="O4" s="11"/>
      <c r="P4" s="14"/>
      <c r="T4" s="15"/>
    </row>
    <row r="5" spans="1:22" x14ac:dyDescent="0.25">
      <c r="A5" s="16" t="str">
        <f>'[1]A4-FinPerf RE'!A5</f>
        <v>Property rates</v>
      </c>
      <c r="B5" s="17">
        <v>6022599.9835569803</v>
      </c>
      <c r="C5" s="18">
        <v>6882236.7886891495</v>
      </c>
      <c r="D5" s="18">
        <v>6345110.5086994898</v>
      </c>
      <c r="E5" s="18">
        <v>7056319.4084276203</v>
      </c>
      <c r="F5" s="18">
        <v>7004466.83551485</v>
      </c>
      <c r="G5" s="18">
        <v>6909529.6490647104</v>
      </c>
      <c r="H5" s="18">
        <v>6789754.4334628303</v>
      </c>
      <c r="I5" s="18">
        <v>7575156.7302846303</v>
      </c>
      <c r="J5" s="18">
        <v>8311146.3860813696</v>
      </c>
      <c r="K5" s="18">
        <v>8121029.8662868096</v>
      </c>
      <c r="L5" s="18">
        <v>7213242.1086461404</v>
      </c>
      <c r="M5" s="19">
        <f t="shared" ref="M5:M19" si="0">N5-SUM(B5:L5)</f>
        <v>8065407.3012854159</v>
      </c>
      <c r="N5" s="17">
        <v>86296000</v>
      </c>
      <c r="O5" s="18">
        <v>91042280</v>
      </c>
      <c r="P5" s="20">
        <v>96049605.400000006</v>
      </c>
      <c r="Q5" s="21">
        <v>100001</v>
      </c>
      <c r="R5" s="22">
        <v>100001</v>
      </c>
      <c r="S5" s="22">
        <v>100001</v>
      </c>
      <c r="T5" s="15"/>
      <c r="U5" s="15"/>
      <c r="V5" s="15"/>
    </row>
    <row r="6" spans="1:22" x14ac:dyDescent="0.25">
      <c r="A6" s="16" t="str">
        <f>'[1]A4-FinPerf RE'!A6</f>
        <v>Service charges - electricity revenue</v>
      </c>
      <c r="B6" s="17">
        <v>33644486.9715911</v>
      </c>
      <c r="C6" s="18">
        <v>34275920.116477303</v>
      </c>
      <c r="D6" s="18">
        <v>40824521.496609002</v>
      </c>
      <c r="E6" s="18">
        <v>42387572.275090702</v>
      </c>
      <c r="F6" s="18">
        <v>45384368.230040498</v>
      </c>
      <c r="G6" s="18">
        <v>35758579.415770799</v>
      </c>
      <c r="H6" s="18">
        <v>38210000.3737031</v>
      </c>
      <c r="I6" s="18">
        <v>38476973.410230897</v>
      </c>
      <c r="J6" s="18">
        <v>36014594.279045902</v>
      </c>
      <c r="K6" s="18">
        <v>33079661.4904503</v>
      </c>
      <c r="L6" s="18">
        <v>44673385.146380901</v>
      </c>
      <c r="M6" s="19">
        <f t="shared" si="0"/>
        <v>38512856.794609547</v>
      </c>
      <c r="N6" s="17">
        <v>461242920</v>
      </c>
      <c r="O6" s="18">
        <v>486611280.60000002</v>
      </c>
      <c r="P6" s="20">
        <v>513374901.03299999</v>
      </c>
      <c r="T6" s="15"/>
      <c r="U6" s="15"/>
      <c r="V6" s="15"/>
    </row>
    <row r="7" spans="1:22" x14ac:dyDescent="0.25">
      <c r="A7" s="16" t="str">
        <f>'[1]A4-FinPerf RE'!A7</f>
        <v>Service charges - water revenue</v>
      </c>
      <c r="B7" s="17">
        <v>0</v>
      </c>
      <c r="C7" s="18">
        <v>0</v>
      </c>
      <c r="D7" s="18">
        <v>0</v>
      </c>
      <c r="E7" s="18">
        <v>0</v>
      </c>
      <c r="F7" s="18">
        <v>0</v>
      </c>
      <c r="G7" s="18">
        <v>0</v>
      </c>
      <c r="H7" s="18">
        <v>0</v>
      </c>
      <c r="I7" s="18">
        <v>0</v>
      </c>
      <c r="J7" s="18">
        <v>0</v>
      </c>
      <c r="K7" s="18">
        <v>0</v>
      </c>
      <c r="L7" s="18">
        <v>0</v>
      </c>
      <c r="M7" s="19">
        <f t="shared" si="0"/>
        <v>0</v>
      </c>
      <c r="N7" s="17"/>
      <c r="O7" s="18"/>
      <c r="P7" s="20"/>
      <c r="T7" s="15"/>
      <c r="U7" s="15"/>
      <c r="V7" s="15"/>
    </row>
    <row r="8" spans="1:22" x14ac:dyDescent="0.25">
      <c r="A8" s="16" t="str">
        <f>'[1]A4-FinPerf RE'!A8</f>
        <v>Service charges - sanitation revenue</v>
      </c>
      <c r="B8" s="17">
        <v>0</v>
      </c>
      <c r="C8" s="18">
        <v>0</v>
      </c>
      <c r="D8" s="18">
        <v>0</v>
      </c>
      <c r="E8" s="18">
        <v>0</v>
      </c>
      <c r="F8" s="18">
        <v>0</v>
      </c>
      <c r="G8" s="18">
        <v>0</v>
      </c>
      <c r="H8" s="18">
        <v>0</v>
      </c>
      <c r="I8" s="18">
        <v>0</v>
      </c>
      <c r="J8" s="18">
        <v>0</v>
      </c>
      <c r="K8" s="18">
        <v>0</v>
      </c>
      <c r="L8" s="18">
        <v>0</v>
      </c>
      <c r="M8" s="19">
        <f t="shared" si="0"/>
        <v>0</v>
      </c>
      <c r="N8" s="17"/>
      <c r="O8" s="18"/>
      <c r="P8" s="20"/>
      <c r="T8" s="15"/>
      <c r="U8" s="15"/>
      <c r="V8" s="15"/>
    </row>
    <row r="9" spans="1:22" x14ac:dyDescent="0.25">
      <c r="A9" s="16" t="str">
        <f>'[1]A4-FinPerf RE'!A9</f>
        <v>Service charges - refuse revenue</v>
      </c>
      <c r="B9" s="17">
        <v>1937405.52158144</v>
      </c>
      <c r="C9" s="18">
        <v>2405006.1117142402</v>
      </c>
      <c r="D9" s="18">
        <v>2482665.99477557</v>
      </c>
      <c r="E9" s="18">
        <v>2400832.5745821502</v>
      </c>
      <c r="F9" s="18">
        <v>2694137.12657391</v>
      </c>
      <c r="G9" s="18">
        <v>2279186.4293247499</v>
      </c>
      <c r="H9" s="18">
        <v>2189556.00796491</v>
      </c>
      <c r="I9" s="18">
        <v>2150147.2192256399</v>
      </c>
      <c r="J9" s="18">
        <v>2173158.1984417299</v>
      </c>
      <c r="K9" s="18">
        <v>2519171.3452502</v>
      </c>
      <c r="L9" s="18">
        <v>2218254.5781958201</v>
      </c>
      <c r="M9" s="19">
        <f t="shared" si="0"/>
        <v>2527325.6123696379</v>
      </c>
      <c r="N9" s="17">
        <v>27976846.719999999</v>
      </c>
      <c r="O9" s="18">
        <v>29515573.2896</v>
      </c>
      <c r="P9" s="20">
        <v>31138929.820528001</v>
      </c>
      <c r="T9" s="15"/>
      <c r="U9" s="15"/>
      <c r="V9" s="15"/>
    </row>
    <row r="10" spans="1:22" x14ac:dyDescent="0.25">
      <c r="A10" s="16" t="str">
        <f>'[1]A4-FinPerf RE'!A10</f>
        <v>Service charges - other</v>
      </c>
      <c r="B10" s="17">
        <v>237818.460680424</v>
      </c>
      <c r="C10" s="18">
        <v>236896.34904972301</v>
      </c>
      <c r="D10" s="18">
        <v>217887.725771161</v>
      </c>
      <c r="E10" s="18">
        <v>217656.33446308301</v>
      </c>
      <c r="F10" s="18">
        <v>208107.126002832</v>
      </c>
      <c r="G10" s="18">
        <v>213201.18838216999</v>
      </c>
      <c r="H10" s="18">
        <v>213539.64134025501</v>
      </c>
      <c r="I10" s="18">
        <v>220005.93476053601</v>
      </c>
      <c r="J10" s="18">
        <v>294935.27535858803</v>
      </c>
      <c r="K10" s="18">
        <v>218688.96134540299</v>
      </c>
      <c r="L10" s="18">
        <v>248659.316143979</v>
      </c>
      <c r="M10" s="19">
        <f t="shared" si="0"/>
        <v>370603.68670184584</v>
      </c>
      <c r="N10" s="17">
        <v>2898000</v>
      </c>
      <c r="O10" s="18">
        <v>3057390</v>
      </c>
      <c r="P10" s="20">
        <v>3225546.45</v>
      </c>
      <c r="T10" s="15"/>
      <c r="U10" s="15"/>
      <c r="V10" s="15"/>
    </row>
    <row r="11" spans="1:22" x14ac:dyDescent="0.25">
      <c r="A11" s="16" t="str">
        <f>'[1]A4-FinPerf RE'!A11</f>
        <v>Rental of facilities and equipment</v>
      </c>
      <c r="B11" s="17">
        <v>151116.75883938599</v>
      </c>
      <c r="C11" s="18">
        <v>152777.61655243</v>
      </c>
      <c r="D11" s="18">
        <v>145218.58465332101</v>
      </c>
      <c r="E11" s="18">
        <v>147037.010918627</v>
      </c>
      <c r="F11" s="18">
        <v>152969.25398085799</v>
      </c>
      <c r="G11" s="18">
        <v>147007.200651983</v>
      </c>
      <c r="H11" s="18">
        <v>149349.43588832699</v>
      </c>
      <c r="I11" s="18">
        <v>141641.352655995</v>
      </c>
      <c r="J11" s="18">
        <v>148817.109698249</v>
      </c>
      <c r="K11" s="18">
        <v>141641.352655995</v>
      </c>
      <c r="L11" s="18">
        <v>148157.02522255201</v>
      </c>
      <c r="M11" s="19">
        <f t="shared" si="0"/>
        <v>4599.2982822770718</v>
      </c>
      <c r="N11" s="17">
        <v>1630332</v>
      </c>
      <c r="O11" s="18">
        <v>1720000.26</v>
      </c>
      <c r="P11" s="20">
        <v>1814600.2742999999</v>
      </c>
      <c r="T11" s="15"/>
      <c r="U11" s="15"/>
      <c r="V11" s="15"/>
    </row>
    <row r="12" spans="1:22" x14ac:dyDescent="0.25">
      <c r="A12" s="16" t="str">
        <f>'[1]A4-FinPerf RE'!A12</f>
        <v>Interest earned - external investments</v>
      </c>
      <c r="B12" s="17">
        <v>0</v>
      </c>
      <c r="C12" s="18">
        <v>0</v>
      </c>
      <c r="D12" s="18">
        <v>0</v>
      </c>
      <c r="E12" s="18">
        <v>0</v>
      </c>
      <c r="F12" s="18">
        <v>626979.40315610298</v>
      </c>
      <c r="G12" s="18">
        <v>77062.572744675301</v>
      </c>
      <c r="H12" s="18">
        <v>171390.20307390299</v>
      </c>
      <c r="I12" s="18">
        <v>110750.902359402</v>
      </c>
      <c r="J12" s="18">
        <v>99803.079032595895</v>
      </c>
      <c r="K12" s="18">
        <v>1002145.95865996</v>
      </c>
      <c r="L12" s="18">
        <v>38700.616941858003</v>
      </c>
      <c r="M12" s="19">
        <f t="shared" si="0"/>
        <v>533867.26403150288</v>
      </c>
      <c r="N12" s="17">
        <v>2660700</v>
      </c>
      <c r="O12" s="18">
        <v>2807038.5</v>
      </c>
      <c r="P12" s="20">
        <v>2961425.6175000002</v>
      </c>
      <c r="T12" s="15"/>
      <c r="U12" s="15"/>
      <c r="V12" s="15"/>
    </row>
    <row r="13" spans="1:22" x14ac:dyDescent="0.25">
      <c r="A13" s="16" t="str">
        <f>'[1]A4-FinPerf RE'!A13</f>
        <v>Interest earned - outstanding debtors</v>
      </c>
      <c r="B13" s="17">
        <v>933657.09330265096</v>
      </c>
      <c r="C13" s="18">
        <v>970800.22986446496</v>
      </c>
      <c r="D13" s="18">
        <v>930845.46546918596</v>
      </c>
      <c r="E13" s="18">
        <v>1042907.18887471</v>
      </c>
      <c r="F13" s="18">
        <v>1020900.25107633</v>
      </c>
      <c r="G13" s="18">
        <v>1019933.12371181</v>
      </c>
      <c r="H13" s="18">
        <v>1046673.84237471</v>
      </c>
      <c r="I13" s="18">
        <v>997689.19432776095</v>
      </c>
      <c r="J13" s="18">
        <v>1054567.1748899601</v>
      </c>
      <c r="K13" s="18">
        <v>1093646.58313049</v>
      </c>
      <c r="L13" s="18">
        <v>875941.07015450904</v>
      </c>
      <c r="M13" s="19">
        <f t="shared" si="0"/>
        <v>912438.7828234192</v>
      </c>
      <c r="N13" s="17">
        <v>11900000</v>
      </c>
      <c r="O13" s="18">
        <v>12554500</v>
      </c>
      <c r="P13" s="20">
        <v>13244997.5</v>
      </c>
      <c r="T13" s="15"/>
      <c r="U13" s="15"/>
      <c r="V13" s="15"/>
    </row>
    <row r="14" spans="1:22" x14ac:dyDescent="0.25">
      <c r="A14" s="16" t="str">
        <f>'[1]A4-FinPerf RE'!A14</f>
        <v>Dividends received</v>
      </c>
      <c r="B14" s="17">
        <v>0</v>
      </c>
      <c r="C14" s="18">
        <v>0</v>
      </c>
      <c r="D14" s="18">
        <v>0</v>
      </c>
      <c r="E14" s="18">
        <v>0</v>
      </c>
      <c r="F14" s="18">
        <v>0</v>
      </c>
      <c r="G14" s="18">
        <v>0</v>
      </c>
      <c r="H14" s="18">
        <v>0</v>
      </c>
      <c r="I14" s="18">
        <v>0</v>
      </c>
      <c r="J14" s="18">
        <v>0</v>
      </c>
      <c r="K14" s="18">
        <v>0</v>
      </c>
      <c r="L14" s="18">
        <v>0</v>
      </c>
      <c r="M14" s="19">
        <f t="shared" si="0"/>
        <v>0</v>
      </c>
      <c r="N14" s="17"/>
      <c r="O14" s="18"/>
      <c r="P14" s="20"/>
      <c r="T14" s="15"/>
      <c r="U14" s="15"/>
      <c r="V14" s="15"/>
    </row>
    <row r="15" spans="1:22" x14ac:dyDescent="0.25">
      <c r="A15" s="16" t="str">
        <f>'[1]A4-FinPerf RE'!A15</f>
        <v>Fines, penalties and forfeits</v>
      </c>
      <c r="B15" s="17">
        <v>258932.733714937</v>
      </c>
      <c r="C15" s="18">
        <v>297515.52193337702</v>
      </c>
      <c r="D15" s="18">
        <v>410919.187808363</v>
      </c>
      <c r="E15" s="18">
        <v>316416.974210991</v>
      </c>
      <c r="F15" s="18">
        <v>269698.40933119599</v>
      </c>
      <c r="G15" s="18">
        <v>654559.63959646598</v>
      </c>
      <c r="H15" s="18">
        <v>271380.58558210201</v>
      </c>
      <c r="I15" s="18">
        <v>204106.155022639</v>
      </c>
      <c r="J15" s="18">
        <v>404257.36603152199</v>
      </c>
      <c r="K15" s="18">
        <v>455359.93713460601</v>
      </c>
      <c r="L15" s="18">
        <v>253083.60624085899</v>
      </c>
      <c r="M15" s="19">
        <f t="shared" si="0"/>
        <v>254792.28339294204</v>
      </c>
      <c r="N15" s="17">
        <v>4051022.4</v>
      </c>
      <c r="O15" s="18">
        <v>4273828.6320000002</v>
      </c>
      <c r="P15" s="20">
        <v>4508889.2067600004</v>
      </c>
      <c r="T15" s="15"/>
      <c r="U15" s="15"/>
      <c r="V15" s="15"/>
    </row>
    <row r="16" spans="1:22" x14ac:dyDescent="0.25">
      <c r="A16" s="16" t="str">
        <f>'[1]A4-FinPerf RE'!A16</f>
        <v>Licences and permits</v>
      </c>
      <c r="B16" s="17">
        <v>59759.623993465102</v>
      </c>
      <c r="C16" s="18">
        <v>58261.614190955297</v>
      </c>
      <c r="D16" s="18">
        <v>43220.449210514198</v>
      </c>
      <c r="E16" s="18">
        <v>100153.58294458</v>
      </c>
      <c r="F16" s="18">
        <v>46925.593256156099</v>
      </c>
      <c r="G16" s="18">
        <v>21484.239737590098</v>
      </c>
      <c r="H16" s="18">
        <v>41925.580504351499</v>
      </c>
      <c r="I16" s="18">
        <v>49704.762856486101</v>
      </c>
      <c r="J16" s="18">
        <v>51220.220360522602</v>
      </c>
      <c r="K16" s="18">
        <v>62668.405090850902</v>
      </c>
      <c r="L16" s="18">
        <v>69888.014729735194</v>
      </c>
      <c r="M16" s="19">
        <f t="shared" si="0"/>
        <v>88687.91312479286</v>
      </c>
      <c r="N16" s="17">
        <v>693900</v>
      </c>
      <c r="O16" s="18">
        <v>732064.5</v>
      </c>
      <c r="P16" s="20">
        <v>772328.04749999999</v>
      </c>
      <c r="T16" s="15"/>
      <c r="U16" s="15"/>
      <c r="V16" s="15"/>
    </row>
    <row r="17" spans="1:23" x14ac:dyDescent="0.25">
      <c r="A17" s="16" t="str">
        <f>'[1]A4-FinPerf RE'!A17</f>
        <v>Agency services</v>
      </c>
      <c r="B17" s="17">
        <v>3665896.83728011</v>
      </c>
      <c r="C17" s="18">
        <v>3287145.6021359698</v>
      </c>
      <c r="D17" s="18">
        <v>4665812.9895773502</v>
      </c>
      <c r="E17" s="18">
        <v>3863578.6569565502</v>
      </c>
      <c r="F17" s="18">
        <v>3546297.6619217899</v>
      </c>
      <c r="G17" s="18">
        <v>3254061.80766638</v>
      </c>
      <c r="H17" s="18">
        <v>4013232.37518221</v>
      </c>
      <c r="I17" s="18">
        <v>4171459.76083036</v>
      </c>
      <c r="J17" s="18">
        <v>2890143.5862324298</v>
      </c>
      <c r="K17" s="18">
        <v>4465612.6150740599</v>
      </c>
      <c r="L17" s="18">
        <v>4465612.6150740599</v>
      </c>
      <c r="M17" s="19">
        <f t="shared" si="0"/>
        <v>3759007.3920687214</v>
      </c>
      <c r="N17" s="17">
        <v>46047861.899999999</v>
      </c>
      <c r="O17" s="18">
        <v>48580494.304499999</v>
      </c>
      <c r="P17" s="20">
        <v>51252421.491247497</v>
      </c>
      <c r="T17" s="15"/>
      <c r="U17" s="15"/>
      <c r="V17" s="15"/>
    </row>
    <row r="18" spans="1:23" x14ac:dyDescent="0.25">
      <c r="A18" s="23" t="s">
        <v>16</v>
      </c>
      <c r="B18" s="17">
        <v>141171264.682502</v>
      </c>
      <c r="C18" s="18">
        <v>3011693.3359877202</v>
      </c>
      <c r="D18" s="18">
        <v>503892.59768970701</v>
      </c>
      <c r="E18" s="18">
        <v>1130775.4165171499</v>
      </c>
      <c r="F18" s="18">
        <v>112190577.72128899</v>
      </c>
      <c r="G18" s="18">
        <v>417372.89132690203</v>
      </c>
      <c r="H18" s="18">
        <v>282821.03918727097</v>
      </c>
      <c r="I18" s="18">
        <v>1072647.9797701801</v>
      </c>
      <c r="J18" s="18">
        <v>106829704.335731</v>
      </c>
      <c r="K18" s="18">
        <v>0</v>
      </c>
      <c r="L18" s="18">
        <v>0</v>
      </c>
      <c r="M18" s="19">
        <f t="shared" si="0"/>
        <v>-9.5367431640625E-7</v>
      </c>
      <c r="N18" s="17">
        <v>366610750</v>
      </c>
      <c r="O18" s="18">
        <v>393986150</v>
      </c>
      <c r="P18" s="20">
        <v>425156500</v>
      </c>
      <c r="T18" s="15"/>
      <c r="U18" s="15"/>
      <c r="V18" s="15"/>
    </row>
    <row r="19" spans="1:23" x14ac:dyDescent="0.25">
      <c r="A19" s="16" t="str">
        <f>'[1]A4-FinPerf RE'!A19</f>
        <v>Other revenue</v>
      </c>
      <c r="B19" s="17">
        <v>616604.72996897798</v>
      </c>
      <c r="C19" s="18">
        <v>202959.06641035801</v>
      </c>
      <c r="D19" s="18">
        <v>526531.15629931598</v>
      </c>
      <c r="E19" s="18">
        <v>449396.44907785399</v>
      </c>
      <c r="F19" s="18">
        <v>875137.37813927699</v>
      </c>
      <c r="G19" s="18">
        <v>211415.16160110201</v>
      </c>
      <c r="H19" s="18">
        <v>799452.49591920804</v>
      </c>
      <c r="I19" s="18">
        <v>477465.35326099198</v>
      </c>
      <c r="J19" s="18">
        <v>201038.13958231601</v>
      </c>
      <c r="K19" s="18">
        <v>209260.50983580801</v>
      </c>
      <c r="L19" s="18">
        <v>288644.81957832299</v>
      </c>
      <c r="M19" s="19">
        <f t="shared" si="0"/>
        <v>6153636.1403264692</v>
      </c>
      <c r="N19" s="17">
        <v>11011541.4</v>
      </c>
      <c r="O19" s="18">
        <v>11617176.176999999</v>
      </c>
      <c r="P19" s="20">
        <v>12256120.866735</v>
      </c>
      <c r="T19" s="15"/>
      <c r="U19" s="15"/>
      <c r="V19" s="15"/>
    </row>
    <row r="20" spans="1:23" x14ac:dyDescent="0.25">
      <c r="A20" s="24" t="s">
        <v>17</v>
      </c>
      <c r="B20" s="25">
        <f t="shared" ref="B20:P20" si="1">SUM(B5:B19)</f>
        <v>188699543.39701146</v>
      </c>
      <c r="C20" s="26">
        <f t="shared" si="1"/>
        <v>51781212.353005685</v>
      </c>
      <c r="D20" s="26">
        <f t="shared" si="1"/>
        <v>57096626.156562991</v>
      </c>
      <c r="E20" s="26">
        <f t="shared" si="1"/>
        <v>59112645.872064017</v>
      </c>
      <c r="F20" s="26">
        <f t="shared" si="1"/>
        <v>174020564.9902828</v>
      </c>
      <c r="G20" s="26">
        <f t="shared" si="1"/>
        <v>50963393.319579355</v>
      </c>
      <c r="H20" s="26">
        <f t="shared" si="1"/>
        <v>54179076.014183171</v>
      </c>
      <c r="I20" s="26">
        <f t="shared" si="1"/>
        <v>55647748.755585514</v>
      </c>
      <c r="J20" s="26">
        <f t="shared" si="1"/>
        <v>158473385.15048617</v>
      </c>
      <c r="K20" s="26">
        <f t="shared" si="1"/>
        <v>51368887.024914481</v>
      </c>
      <c r="L20" s="26">
        <f t="shared" si="1"/>
        <v>60493568.91730874</v>
      </c>
      <c r="M20" s="27">
        <f t="shared" si="1"/>
        <v>61183222.469015628</v>
      </c>
      <c r="N20" s="25">
        <f t="shared" si="1"/>
        <v>1023019874.42</v>
      </c>
      <c r="O20" s="26">
        <f t="shared" si="1"/>
        <v>1086497776.2631001</v>
      </c>
      <c r="P20" s="28">
        <f t="shared" si="1"/>
        <v>1155756265.7075706</v>
      </c>
      <c r="Q20" s="15"/>
      <c r="R20" s="15"/>
      <c r="S20" s="15"/>
      <c r="T20" s="15"/>
      <c r="U20" s="15"/>
      <c r="V20" s="15"/>
      <c r="W20" s="15"/>
    </row>
    <row r="21" spans="1:23" x14ac:dyDescent="0.25">
      <c r="A21" s="29"/>
      <c r="B21" s="30"/>
      <c r="C21" s="31"/>
      <c r="D21" s="31"/>
      <c r="E21" s="31"/>
      <c r="F21" s="31"/>
      <c r="G21" s="31"/>
      <c r="H21" s="31"/>
      <c r="I21" s="31"/>
      <c r="J21" s="31"/>
      <c r="K21" s="31"/>
      <c r="L21" s="31"/>
      <c r="M21" s="32"/>
      <c r="N21" s="30"/>
      <c r="O21" s="31"/>
      <c r="P21" s="33"/>
      <c r="Q21" s="15"/>
      <c r="R21" s="15"/>
      <c r="S21" s="15"/>
      <c r="T21" s="15"/>
      <c r="U21" s="15"/>
      <c r="V21" s="15"/>
      <c r="W21" s="15"/>
    </row>
    <row r="22" spans="1:23" x14ac:dyDescent="0.25">
      <c r="A22" s="34" t="s">
        <v>18</v>
      </c>
      <c r="B22" s="30"/>
      <c r="C22" s="31"/>
      <c r="D22" s="31"/>
      <c r="E22" s="31"/>
      <c r="F22" s="31"/>
      <c r="G22" s="31"/>
      <c r="H22" s="31"/>
      <c r="I22" s="31"/>
      <c r="J22" s="31"/>
      <c r="K22" s="31"/>
      <c r="L22" s="31"/>
      <c r="M22" s="32"/>
      <c r="N22" s="30"/>
      <c r="O22" s="31"/>
      <c r="P22" s="33"/>
      <c r="Q22" s="15"/>
      <c r="R22" s="15"/>
      <c r="S22" s="15"/>
      <c r="T22" s="15"/>
      <c r="U22" s="15"/>
      <c r="V22" s="15"/>
      <c r="W22" s="15"/>
    </row>
    <row r="23" spans="1:23" x14ac:dyDescent="0.25">
      <c r="A23" s="35" t="s">
        <v>19</v>
      </c>
      <c r="B23" s="17">
        <v>26210563.90813921</v>
      </c>
      <c r="C23" s="18">
        <v>903247.56803680607</v>
      </c>
      <c r="D23" s="18">
        <v>2395219.2631331543</v>
      </c>
      <c r="E23" s="18">
        <v>387106.10058720259</v>
      </c>
      <c r="F23" s="18">
        <v>30662803.171809163</v>
      </c>
      <c r="G23" s="18">
        <v>322588.41715600214</v>
      </c>
      <c r="H23" s="18">
        <v>322588.41715600214</v>
      </c>
      <c r="I23" s="18">
        <v>6560906.3284271378</v>
      </c>
      <c r="J23" s="18">
        <v>19934226.82555531</v>
      </c>
      <c r="K23" s="18"/>
      <c r="L23" s="18"/>
      <c r="M23" s="32">
        <f t="shared" ref="M23:M31" si="2">N23-SUM(B23:L23)</f>
        <v>0</v>
      </c>
      <c r="N23" s="17">
        <v>87699250</v>
      </c>
      <c r="O23" s="18">
        <v>89549850</v>
      </c>
      <c r="P23" s="20">
        <v>94667500</v>
      </c>
      <c r="Q23" s="15"/>
      <c r="R23" s="15"/>
      <c r="S23" s="15"/>
      <c r="T23" s="15"/>
      <c r="U23" s="15"/>
      <c r="V23" s="15"/>
      <c r="W23" s="15"/>
    </row>
    <row r="24" spans="1:23" ht="76.5" x14ac:dyDescent="0.25">
      <c r="A24" s="36" t="str">
        <f>'[1]A4-FinPerf RE'!A39&amp;" &amp; "&amp;'[1]A4-FinPerf RE'!A40</f>
        <v xml:space="preserve">Transfers and subsidies - capital (monetary allocations) (National / Provincial Departmental Agencies, Households, Non-profit Institutions, Private Enterprises, Public Corporatons, Higher Educational Institutions) &amp; Transfers and subsidies - capital (in-kind - all) </v>
      </c>
      <c r="B24" s="17"/>
      <c r="C24" s="18"/>
      <c r="D24" s="18"/>
      <c r="E24" s="18"/>
      <c r="F24" s="18"/>
      <c r="G24" s="18"/>
      <c r="H24" s="18"/>
      <c r="I24" s="18"/>
      <c r="J24" s="18"/>
      <c r="K24" s="18"/>
      <c r="L24" s="18"/>
      <c r="M24" s="32">
        <f t="shared" si="2"/>
        <v>0</v>
      </c>
      <c r="N24" s="17"/>
      <c r="O24" s="18"/>
      <c r="P24" s="20"/>
      <c r="Q24" s="15"/>
      <c r="R24" s="15"/>
      <c r="S24" s="15"/>
      <c r="T24" s="15"/>
      <c r="U24" s="15"/>
      <c r="V24" s="15"/>
      <c r="W24" s="15"/>
    </row>
    <row r="25" spans="1:23" x14ac:dyDescent="0.25">
      <c r="A25" s="37" t="str">
        <f>'[1]A7-CFlow'!A21</f>
        <v>Proceeds on disposal of PPE</v>
      </c>
      <c r="B25" s="17"/>
      <c r="C25" s="18"/>
      <c r="D25" s="18"/>
      <c r="E25" s="18"/>
      <c r="F25" s="18"/>
      <c r="G25" s="18"/>
      <c r="H25" s="18"/>
      <c r="I25" s="18"/>
      <c r="J25" s="18"/>
      <c r="K25" s="18"/>
      <c r="L25" s="18"/>
      <c r="M25" s="32">
        <f t="shared" si="2"/>
        <v>2500000</v>
      </c>
      <c r="N25" s="17">
        <v>2500000</v>
      </c>
      <c r="O25" s="18">
        <v>2637500</v>
      </c>
      <c r="P25" s="20">
        <v>2782563</v>
      </c>
      <c r="Q25" s="15"/>
      <c r="R25" s="15"/>
      <c r="S25" s="15"/>
      <c r="T25" s="15"/>
      <c r="U25" s="15"/>
      <c r="V25" s="15"/>
      <c r="W25" s="15"/>
    </row>
    <row r="26" spans="1:23" x14ac:dyDescent="0.25">
      <c r="A26" s="37" t="str">
        <f>'[1]A7-CFlow'!A31</f>
        <v>Short term loans</v>
      </c>
      <c r="B26" s="17"/>
      <c r="C26" s="18"/>
      <c r="D26" s="18"/>
      <c r="E26" s="18"/>
      <c r="F26" s="18"/>
      <c r="G26" s="18"/>
      <c r="H26" s="18"/>
      <c r="I26" s="18"/>
      <c r="J26" s="18"/>
      <c r="K26" s="18"/>
      <c r="L26" s="18"/>
      <c r="M26" s="32">
        <f t="shared" si="2"/>
        <v>0</v>
      </c>
      <c r="N26" s="17"/>
      <c r="O26" s="18"/>
      <c r="P26" s="20"/>
      <c r="Q26" s="15"/>
      <c r="R26" s="15"/>
      <c r="S26" s="15"/>
      <c r="T26" s="15"/>
      <c r="U26" s="15"/>
      <c r="V26" s="15"/>
      <c r="W26" s="15"/>
    </row>
    <row r="27" spans="1:23" x14ac:dyDescent="0.25">
      <c r="A27" s="37" t="str">
        <f>'[1]A7-CFlow'!A32</f>
        <v>Borrowing long term/refinancing</v>
      </c>
      <c r="B27" s="17">
        <v>0</v>
      </c>
      <c r="C27" s="18">
        <v>0</v>
      </c>
      <c r="D27" s="18">
        <v>0</v>
      </c>
      <c r="E27" s="18">
        <v>0</v>
      </c>
      <c r="F27" s="18">
        <v>0</v>
      </c>
      <c r="G27" s="18">
        <v>0</v>
      </c>
      <c r="H27" s="18">
        <v>78000000</v>
      </c>
      <c r="I27" s="18"/>
      <c r="J27" s="18"/>
      <c r="K27" s="18"/>
      <c r="L27" s="18"/>
      <c r="M27" s="32">
        <f t="shared" si="2"/>
        <v>0</v>
      </c>
      <c r="N27" s="17">
        <v>78000000</v>
      </c>
      <c r="O27" s="18">
        <v>46317000</v>
      </c>
      <c r="P27" s="20">
        <v>44634000</v>
      </c>
      <c r="Q27" s="15"/>
      <c r="R27" s="15"/>
      <c r="S27" s="15"/>
      <c r="T27" s="15"/>
      <c r="U27" s="15"/>
      <c r="V27" s="15"/>
      <c r="W27" s="15"/>
    </row>
    <row r="28" spans="1:23" x14ac:dyDescent="0.25">
      <c r="A28" s="37" t="str">
        <f>'[1]A7-CFlow'!A33</f>
        <v>Increase (decrease) in consumer deposits</v>
      </c>
      <c r="B28" s="17">
        <v>85756.599169166002</v>
      </c>
      <c r="C28" s="18">
        <v>68253.509932129935</v>
      </c>
      <c r="D28" s="18">
        <v>129095.95573852946</v>
      </c>
      <c r="E28" s="18">
        <v>101432.53665170172</v>
      </c>
      <c r="F28" s="18">
        <v>46156.927031910731</v>
      </c>
      <c r="G28" s="18">
        <v>61320.578975801494</v>
      </c>
      <c r="H28" s="18">
        <v>127593.2514918376</v>
      </c>
      <c r="I28" s="18">
        <v>61542.569375880979</v>
      </c>
      <c r="J28" s="18">
        <v>58639.617990226216</v>
      </c>
      <c r="K28" s="18">
        <v>65350.558546475171</v>
      </c>
      <c r="L28" s="18">
        <v>58964.065498034688</v>
      </c>
      <c r="M28" s="32">
        <f t="shared" si="2"/>
        <v>235893.82959830598</v>
      </c>
      <c r="N28" s="17">
        <v>1100000</v>
      </c>
      <c r="O28" s="18">
        <v>1100000</v>
      </c>
      <c r="P28" s="20">
        <v>1100000</v>
      </c>
      <c r="Q28" s="15"/>
      <c r="R28" s="15"/>
      <c r="S28" s="15"/>
      <c r="T28" s="15"/>
      <c r="U28" s="15"/>
      <c r="V28" s="15"/>
      <c r="W28" s="15"/>
    </row>
    <row r="29" spans="1:23" x14ac:dyDescent="0.25">
      <c r="A29" s="37" t="str">
        <f>'[1]A7-CFlow'!A22</f>
        <v>Decrease (Increase) in non-current debtors</v>
      </c>
      <c r="B29" s="17"/>
      <c r="C29" s="18"/>
      <c r="D29" s="18"/>
      <c r="E29" s="18"/>
      <c r="F29" s="18"/>
      <c r="G29" s="18"/>
      <c r="H29" s="18"/>
      <c r="I29" s="18"/>
      <c r="J29" s="18"/>
      <c r="K29" s="18"/>
      <c r="L29" s="18"/>
      <c r="M29" s="32">
        <f t="shared" si="2"/>
        <v>0</v>
      </c>
      <c r="N29" s="17"/>
      <c r="O29" s="18"/>
      <c r="P29" s="20"/>
      <c r="Q29" s="15"/>
      <c r="R29" s="15"/>
      <c r="S29" s="15"/>
      <c r="T29" s="15"/>
      <c r="U29" s="15"/>
      <c r="V29" s="15"/>
      <c r="W29" s="15"/>
    </row>
    <row r="30" spans="1:23" x14ac:dyDescent="0.25">
      <c r="A30" s="37" t="str">
        <f>'[1]A7-CFlow'!A23</f>
        <v>Decrease (increase) other non-current receivables</v>
      </c>
      <c r="B30" s="17"/>
      <c r="C30" s="18"/>
      <c r="D30" s="18"/>
      <c r="E30" s="18"/>
      <c r="F30" s="18"/>
      <c r="G30" s="18"/>
      <c r="H30" s="18"/>
      <c r="I30" s="18"/>
      <c r="J30" s="18"/>
      <c r="K30" s="18"/>
      <c r="L30" s="18"/>
      <c r="M30" s="32">
        <f t="shared" si="2"/>
        <v>0</v>
      </c>
      <c r="N30" s="17"/>
      <c r="O30" s="18"/>
      <c r="P30" s="20"/>
      <c r="Q30" s="15"/>
      <c r="R30" s="15"/>
      <c r="S30" s="15"/>
      <c r="T30" s="15"/>
      <c r="U30" s="15"/>
      <c r="V30" s="15"/>
      <c r="W30" s="15"/>
    </row>
    <row r="31" spans="1:23" x14ac:dyDescent="0.25">
      <c r="A31" s="37" t="str">
        <f>'[1]A7-CFlow'!A24</f>
        <v>Decrease (increase) in non-current investments</v>
      </c>
      <c r="B31" s="17">
        <v>-3512979.5535000004</v>
      </c>
      <c r="C31" s="18"/>
      <c r="D31" s="18"/>
      <c r="E31" s="18"/>
      <c r="F31" s="18"/>
      <c r="G31" s="18"/>
      <c r="H31" s="18"/>
      <c r="I31" s="18"/>
      <c r="J31" s="18"/>
      <c r="K31" s="18"/>
      <c r="L31" s="18"/>
      <c r="M31" s="32">
        <f t="shared" si="2"/>
        <v>0</v>
      </c>
      <c r="N31" s="17">
        <v>-3512979.5535000004</v>
      </c>
      <c r="O31" s="18">
        <v>-3981653.311005</v>
      </c>
      <c r="P31" s="20">
        <v>-4515966.2780941501</v>
      </c>
      <c r="Q31" s="15"/>
      <c r="R31" s="15"/>
      <c r="S31" s="15"/>
      <c r="T31" s="15"/>
      <c r="U31" s="15"/>
      <c r="V31" s="15"/>
      <c r="W31" s="15"/>
    </row>
    <row r="32" spans="1:23" x14ac:dyDescent="0.25">
      <c r="A32" s="38" t="s">
        <v>20</v>
      </c>
      <c r="B32" s="39">
        <f t="shared" ref="B32:P32" si="3">SUM(B20:B31)</f>
        <v>211482884.35081983</v>
      </c>
      <c r="C32" s="40">
        <f t="shared" si="3"/>
        <v>52752713.430974625</v>
      </c>
      <c r="D32" s="40">
        <f t="shared" si="3"/>
        <v>59620941.375434674</v>
      </c>
      <c r="E32" s="40">
        <f t="shared" si="3"/>
        <v>59601184.509302922</v>
      </c>
      <c r="F32" s="40">
        <f t="shared" si="3"/>
        <v>204729525.08912387</v>
      </c>
      <c r="G32" s="40">
        <f t="shared" si="3"/>
        <v>51347302.315711163</v>
      </c>
      <c r="H32" s="40">
        <f t="shared" si="3"/>
        <v>132629257.68283102</v>
      </c>
      <c r="I32" s="40">
        <f t="shared" si="3"/>
        <v>62270197.65338853</v>
      </c>
      <c r="J32" s="40">
        <f t="shared" si="3"/>
        <v>178466251.59403172</v>
      </c>
      <c r="K32" s="40">
        <f t="shared" si="3"/>
        <v>51434237.583460957</v>
      </c>
      <c r="L32" s="40">
        <f t="shared" si="3"/>
        <v>60552532.982806772</v>
      </c>
      <c r="M32" s="41">
        <f t="shared" si="3"/>
        <v>63919116.298613936</v>
      </c>
      <c r="N32" s="39">
        <f t="shared" si="3"/>
        <v>1188806144.8665001</v>
      </c>
      <c r="O32" s="40">
        <f t="shared" si="3"/>
        <v>1222120472.952095</v>
      </c>
      <c r="P32" s="42">
        <f t="shared" si="3"/>
        <v>1294424362.4294765</v>
      </c>
      <c r="Q32" s="15"/>
      <c r="R32" s="15"/>
      <c r="S32" s="15"/>
      <c r="T32" s="15"/>
      <c r="U32" s="15"/>
      <c r="V32" s="15"/>
      <c r="W32" s="15"/>
    </row>
    <row r="33" spans="1:23" x14ac:dyDescent="0.25">
      <c r="A33" s="43"/>
      <c r="B33" s="30"/>
      <c r="C33" s="31"/>
      <c r="D33" s="31"/>
      <c r="E33" s="31"/>
      <c r="F33" s="31"/>
      <c r="G33" s="31"/>
      <c r="H33" s="31"/>
      <c r="I33" s="31"/>
      <c r="J33" s="31"/>
      <c r="K33" s="31"/>
      <c r="L33" s="31"/>
      <c r="M33" s="32"/>
      <c r="N33" s="30"/>
      <c r="O33" s="31"/>
      <c r="P33" s="33"/>
      <c r="Q33" s="15"/>
      <c r="R33" s="15"/>
      <c r="S33" s="15"/>
      <c r="T33" s="15"/>
      <c r="U33" s="15"/>
      <c r="V33" s="15"/>
      <c r="W33" s="15"/>
    </row>
    <row r="34" spans="1:23" x14ac:dyDescent="0.25">
      <c r="A34" s="44" t="s">
        <v>21</v>
      </c>
      <c r="B34" s="30"/>
      <c r="C34" s="31"/>
      <c r="D34" s="31"/>
      <c r="E34" s="31"/>
      <c r="F34" s="31"/>
      <c r="G34" s="31"/>
      <c r="H34" s="31"/>
      <c r="I34" s="31"/>
      <c r="J34" s="31"/>
      <c r="K34" s="31"/>
      <c r="L34" s="31"/>
      <c r="M34" s="32"/>
      <c r="N34" s="45"/>
      <c r="O34" s="31"/>
      <c r="P34" s="33"/>
      <c r="Q34" s="15"/>
      <c r="R34" s="15"/>
      <c r="S34" s="15"/>
      <c r="T34" s="15"/>
      <c r="U34" s="15"/>
      <c r="V34" s="15"/>
      <c r="W34" s="15"/>
    </row>
    <row r="35" spans="1:23" x14ac:dyDescent="0.25">
      <c r="A35" s="37" t="s">
        <v>22</v>
      </c>
      <c r="B35" s="17">
        <v>29603139.422903556</v>
      </c>
      <c r="C35" s="18">
        <v>26013877.615802765</v>
      </c>
      <c r="D35" s="18">
        <v>27637384.979853716</v>
      </c>
      <c r="E35" s="18">
        <v>30315896.216540031</v>
      </c>
      <c r="F35" s="18">
        <v>27027675.372824159</v>
      </c>
      <c r="G35" s="18">
        <v>28342343.510562845</v>
      </c>
      <c r="H35" s="18">
        <v>32253066.274529304</v>
      </c>
      <c r="I35" s="18">
        <v>28275658.169179495</v>
      </c>
      <c r="J35" s="18">
        <v>27432056.148367774</v>
      </c>
      <c r="K35" s="18">
        <v>28211982.294371348</v>
      </c>
      <c r="L35" s="18">
        <v>27467755.078834221</v>
      </c>
      <c r="M35" s="32">
        <f t="shared" ref="M35:M44" si="4">N35-SUM(B35:L35)</f>
        <v>30436249.916230798</v>
      </c>
      <c r="N35" s="17">
        <v>343017085</v>
      </c>
      <c r="O35" s="18">
        <v>361883024</v>
      </c>
      <c r="P35" s="20">
        <v>381786591</v>
      </c>
      <c r="Q35" s="15"/>
      <c r="R35" s="15"/>
      <c r="S35" s="15"/>
      <c r="T35" s="15"/>
      <c r="U35" s="15"/>
      <c r="V35" s="15"/>
      <c r="W35" s="15"/>
    </row>
    <row r="36" spans="1:23" x14ac:dyDescent="0.25">
      <c r="A36" s="37" t="s">
        <v>23</v>
      </c>
      <c r="B36" s="17">
        <v>2229775.0488756038</v>
      </c>
      <c r="C36" s="18">
        <v>2228754.4016172239</v>
      </c>
      <c r="D36" s="18">
        <v>2238157.3217804651</v>
      </c>
      <c r="E36" s="18">
        <v>2226765.8732068799</v>
      </c>
      <c r="F36" s="18">
        <v>2225822.1137035629</v>
      </c>
      <c r="G36" s="18">
        <v>2228359.4096206278</v>
      </c>
      <c r="H36" s="18">
        <v>2225526.6235076361</v>
      </c>
      <c r="I36" s="18">
        <v>2390007.8351592994</v>
      </c>
      <c r="J36" s="18">
        <v>2353266.5826243483</v>
      </c>
      <c r="K36" s="18">
        <v>2338174.7829936384</v>
      </c>
      <c r="L36" s="18">
        <v>2375954.5010814914</v>
      </c>
      <c r="M36" s="32">
        <f t="shared" si="4"/>
        <v>2364587.5058292225</v>
      </c>
      <c r="N36" s="17">
        <v>27425152</v>
      </c>
      <c r="O36" s="18">
        <v>28933535</v>
      </c>
      <c r="P36" s="20">
        <v>30524880</v>
      </c>
      <c r="Q36" s="15"/>
      <c r="R36" s="15"/>
      <c r="S36" s="15"/>
      <c r="T36" s="15"/>
      <c r="U36" s="15"/>
      <c r="V36" s="15"/>
      <c r="W36" s="15"/>
    </row>
    <row r="37" spans="1:23" x14ac:dyDescent="0.25">
      <c r="A37" s="37" t="s">
        <v>24</v>
      </c>
      <c r="B37" s="17">
        <v>464791.70837005501</v>
      </c>
      <c r="C37" s="18">
        <v>463534.09782886197</v>
      </c>
      <c r="D37" s="18">
        <v>1252181.8931860763</v>
      </c>
      <c r="E37" s="18">
        <v>0</v>
      </c>
      <c r="F37" s="18">
        <v>905720.31296473497</v>
      </c>
      <c r="G37" s="18">
        <v>9623125.6234337017</v>
      </c>
      <c r="H37" s="18">
        <v>0</v>
      </c>
      <c r="I37" s="18">
        <v>0</v>
      </c>
      <c r="J37" s="18">
        <v>0</v>
      </c>
      <c r="K37" s="18">
        <v>0</v>
      </c>
      <c r="L37" s="18">
        <v>0</v>
      </c>
      <c r="M37" s="32">
        <f t="shared" si="4"/>
        <v>10290525.36421657</v>
      </c>
      <c r="N37" s="17">
        <v>22999879</v>
      </c>
      <c r="O37" s="18">
        <v>24264872</v>
      </c>
      <c r="P37" s="20">
        <v>25599440</v>
      </c>
      <c r="Q37" s="15"/>
      <c r="R37" s="15"/>
      <c r="S37" s="15"/>
      <c r="T37" s="15"/>
      <c r="U37" s="15"/>
      <c r="V37" s="15"/>
      <c r="W37" s="15"/>
    </row>
    <row r="38" spans="1:23" x14ac:dyDescent="0.25">
      <c r="A38" s="37" t="s">
        <v>25</v>
      </c>
      <c r="B38" s="17">
        <v>39103928.870019324</v>
      </c>
      <c r="C38" s="18">
        <v>37823554.013969488</v>
      </c>
      <c r="D38" s="18">
        <v>34877760.057300568</v>
      </c>
      <c r="E38" s="18">
        <v>22519656.035197306</v>
      </c>
      <c r="F38" s="18">
        <v>24508896.632138595</v>
      </c>
      <c r="G38" s="18">
        <v>23718793.645057987</v>
      </c>
      <c r="H38" s="18">
        <v>19701246.807671338</v>
      </c>
      <c r="I38" s="18">
        <v>21665074.093069699</v>
      </c>
      <c r="J38" s="18">
        <v>21479970.289146084</v>
      </c>
      <c r="K38" s="18">
        <v>20848273.745467659</v>
      </c>
      <c r="L38" s="18">
        <v>18107627.130120207</v>
      </c>
      <c r="M38" s="32">
        <f t="shared" si="4"/>
        <v>21645218.680841744</v>
      </c>
      <c r="N38" s="17">
        <v>306000000</v>
      </c>
      <c r="O38" s="18">
        <v>322830000</v>
      </c>
      <c r="P38" s="20">
        <v>340585650</v>
      </c>
      <c r="Q38" s="15"/>
      <c r="R38" s="15"/>
      <c r="S38" s="15"/>
      <c r="T38" s="15"/>
      <c r="U38" s="15"/>
      <c r="V38" s="15"/>
      <c r="W38" s="15"/>
    </row>
    <row r="39" spans="1:23" x14ac:dyDescent="0.25">
      <c r="A39" s="37" t="s">
        <v>26</v>
      </c>
      <c r="B39" s="17">
        <v>0</v>
      </c>
      <c r="C39" s="18">
        <v>0</v>
      </c>
      <c r="D39" s="18">
        <v>0</v>
      </c>
      <c r="E39" s="18">
        <v>0</v>
      </c>
      <c r="F39" s="18">
        <v>0</v>
      </c>
      <c r="G39" s="18">
        <v>0</v>
      </c>
      <c r="H39" s="18">
        <v>0</v>
      </c>
      <c r="I39" s="18">
        <v>0</v>
      </c>
      <c r="J39" s="18">
        <v>0</v>
      </c>
      <c r="K39" s="18">
        <v>0</v>
      </c>
      <c r="L39" s="18">
        <v>0</v>
      </c>
      <c r="M39" s="32">
        <f t="shared" si="4"/>
        <v>0</v>
      </c>
      <c r="N39" s="17"/>
      <c r="O39" s="18"/>
      <c r="P39" s="20"/>
      <c r="Q39" s="46"/>
      <c r="R39" s="15"/>
      <c r="S39" s="15"/>
      <c r="T39" s="15"/>
      <c r="U39" s="15"/>
      <c r="V39" s="15"/>
      <c r="W39" s="15"/>
    </row>
    <row r="40" spans="1:23" x14ac:dyDescent="0.25">
      <c r="A40" s="37" t="s">
        <v>27</v>
      </c>
      <c r="B40" s="17">
        <v>1779400.8581617146</v>
      </c>
      <c r="C40" s="18">
        <v>4353705.9178498378</v>
      </c>
      <c r="D40" s="18">
        <v>4882103.3789515598</v>
      </c>
      <c r="E40" s="18">
        <v>5119745.7219980275</v>
      </c>
      <c r="F40" s="18">
        <v>3560626.5286303419</v>
      </c>
      <c r="G40" s="18">
        <v>821785.3376973574</v>
      </c>
      <c r="H40" s="18">
        <v>4950582.7732094396</v>
      </c>
      <c r="I40" s="18">
        <v>1831890.5744466826</v>
      </c>
      <c r="J40" s="18">
        <v>8466969.1017554421</v>
      </c>
      <c r="K40" s="18">
        <v>2353664.4024412609</v>
      </c>
      <c r="L40" s="18">
        <v>2613711.6088458262</v>
      </c>
      <c r="M40" s="32">
        <f t="shared" si="4"/>
        <v>8003009.7960125059</v>
      </c>
      <c r="N40" s="17">
        <v>48737196</v>
      </c>
      <c r="O40" s="18">
        <v>51417741.600000001</v>
      </c>
      <c r="P40" s="20">
        <v>54245717.100000001</v>
      </c>
      <c r="Q40" s="46"/>
      <c r="R40" s="15"/>
      <c r="S40" s="15"/>
      <c r="T40" s="15"/>
      <c r="U40" s="15"/>
      <c r="V40" s="15"/>
      <c r="W40" s="15"/>
    </row>
    <row r="41" spans="1:23" x14ac:dyDescent="0.25">
      <c r="A41" s="37" t="s">
        <v>28</v>
      </c>
      <c r="B41" s="17">
        <v>7009061.9500708077</v>
      </c>
      <c r="C41" s="18">
        <v>2775853.4532400859</v>
      </c>
      <c r="D41" s="18">
        <v>5128388.9395589782</v>
      </c>
      <c r="E41" s="18">
        <v>4132239.7620306201</v>
      </c>
      <c r="F41" s="18">
        <v>3936866.5814582841</v>
      </c>
      <c r="G41" s="18">
        <v>8988977.6417078916</v>
      </c>
      <c r="H41" s="18">
        <v>4021409.5793039319</v>
      </c>
      <c r="I41" s="18">
        <v>1909989.4976670297</v>
      </c>
      <c r="J41" s="18">
        <v>6038936.9054020625</v>
      </c>
      <c r="K41" s="18">
        <v>1649363.8008204186</v>
      </c>
      <c r="L41" s="18">
        <v>5596579.4974230956</v>
      </c>
      <c r="M41" s="32">
        <f t="shared" si="4"/>
        <v>2878704.3913167864</v>
      </c>
      <c r="N41" s="17">
        <v>54066372</v>
      </c>
      <c r="O41" s="18">
        <v>57040022</v>
      </c>
      <c r="P41" s="20">
        <v>60177224</v>
      </c>
      <c r="Q41" s="15"/>
      <c r="R41" s="15"/>
      <c r="S41" s="15"/>
      <c r="T41" s="15"/>
      <c r="U41" s="15"/>
      <c r="V41" s="15"/>
      <c r="W41" s="15"/>
    </row>
    <row r="42" spans="1:23" x14ac:dyDescent="0.25">
      <c r="A42" s="37" t="s">
        <v>29</v>
      </c>
      <c r="B42" s="17">
        <v>0</v>
      </c>
      <c r="C42" s="18">
        <v>0</v>
      </c>
      <c r="D42" s="18">
        <v>0</v>
      </c>
      <c r="E42" s="18">
        <v>0</v>
      </c>
      <c r="F42" s="18">
        <v>0</v>
      </c>
      <c r="G42" s="18">
        <v>0</v>
      </c>
      <c r="H42" s="18">
        <v>0</v>
      </c>
      <c r="I42" s="18">
        <v>0</v>
      </c>
      <c r="J42" s="18">
        <v>0</v>
      </c>
      <c r="K42" s="18">
        <v>0</v>
      </c>
      <c r="L42" s="18">
        <v>0</v>
      </c>
      <c r="M42" s="32">
        <f t="shared" si="4"/>
        <v>0</v>
      </c>
      <c r="N42" s="17"/>
      <c r="O42" s="18"/>
      <c r="P42" s="20"/>
      <c r="Q42" s="15"/>
      <c r="R42" s="15"/>
      <c r="S42" s="15"/>
      <c r="T42" s="15"/>
      <c r="U42" s="15"/>
      <c r="V42" s="15"/>
      <c r="W42" s="15"/>
    </row>
    <row r="43" spans="1:23" x14ac:dyDescent="0.25">
      <c r="A43" s="37" t="s">
        <v>30</v>
      </c>
      <c r="B43" s="17">
        <v>143495.93758261128</v>
      </c>
      <c r="C43" s="18">
        <v>1282060.8074004978</v>
      </c>
      <c r="D43" s="18">
        <v>4954926.3799625207</v>
      </c>
      <c r="E43" s="18">
        <v>1630151.4758655967</v>
      </c>
      <c r="F43" s="18">
        <v>1678431.4984351625</v>
      </c>
      <c r="G43" s="18">
        <v>2978882.0478376048</v>
      </c>
      <c r="H43" s="18">
        <v>717080.44447840459</v>
      </c>
      <c r="I43" s="18">
        <v>2904155.3381553148</v>
      </c>
      <c r="J43" s="18">
        <v>905006.99962622672</v>
      </c>
      <c r="K43" s="18">
        <v>3174152.389104343</v>
      </c>
      <c r="L43" s="18">
        <v>5148274.1936949231</v>
      </c>
      <c r="M43" s="32">
        <f t="shared" si="4"/>
        <v>5288055.4878567941</v>
      </c>
      <c r="N43" s="17">
        <v>30804673</v>
      </c>
      <c r="O43" s="18">
        <v>25695545</v>
      </c>
      <c r="P43" s="20">
        <v>22613585</v>
      </c>
      <c r="Q43" s="15"/>
      <c r="R43" s="15"/>
      <c r="S43" s="15"/>
      <c r="T43" s="15"/>
      <c r="U43" s="15"/>
      <c r="V43" s="15"/>
      <c r="W43" s="15"/>
    </row>
    <row r="44" spans="1:23" x14ac:dyDescent="0.25">
      <c r="A44" s="37" t="s">
        <v>31</v>
      </c>
      <c r="B44" s="17">
        <v>25264283.01282724</v>
      </c>
      <c r="C44" s="18">
        <v>7752592.5697834715</v>
      </c>
      <c r="D44" s="18">
        <v>12395981.045351192</v>
      </c>
      <c r="E44" s="18">
        <v>14971514.642802186</v>
      </c>
      <c r="F44" s="18">
        <v>11418091.216657283</v>
      </c>
      <c r="G44" s="18">
        <v>14942129.435460202</v>
      </c>
      <c r="H44" s="18">
        <v>9951787.4123104401</v>
      </c>
      <c r="I44" s="18">
        <v>10631983.858878799</v>
      </c>
      <c r="J44" s="18">
        <v>8213841.4070040341</v>
      </c>
      <c r="K44" s="18">
        <v>25438029.073426154</v>
      </c>
      <c r="L44" s="18">
        <v>10132705.790689655</v>
      </c>
      <c r="M44" s="32">
        <f t="shared" si="4"/>
        <v>8133395.4348093569</v>
      </c>
      <c r="N44" s="17">
        <f>75888824.9+83357510</f>
        <v>159246334.90000001</v>
      </c>
      <c r="O44" s="18">
        <f>130075497.35+75732000</f>
        <v>205807497.34999999</v>
      </c>
      <c r="P44" s="20">
        <f>145599729.05+70181000</f>
        <v>215780729.05000001</v>
      </c>
      <c r="Q44" s="15"/>
      <c r="R44" s="15"/>
      <c r="S44" s="15"/>
      <c r="T44" s="15"/>
      <c r="U44" s="15"/>
      <c r="V44" s="15"/>
      <c r="W44" s="15"/>
    </row>
    <row r="45" spans="1:23" x14ac:dyDescent="0.25">
      <c r="A45" s="24" t="s">
        <v>21</v>
      </c>
      <c r="B45" s="25">
        <f t="shared" ref="B45:O45" si="5">SUM(B35:B44)</f>
        <v>105597876.80881092</v>
      </c>
      <c r="C45" s="26">
        <f t="shared" si="5"/>
        <v>82693932.877492219</v>
      </c>
      <c r="D45" s="26">
        <f t="shared" si="5"/>
        <v>93366883.995945081</v>
      </c>
      <c r="E45" s="26">
        <f t="shared" si="5"/>
        <v>80915969.727640644</v>
      </c>
      <c r="F45" s="26">
        <f t="shared" si="5"/>
        <v>75262130.256812125</v>
      </c>
      <c r="G45" s="26">
        <f t="shared" si="5"/>
        <v>91644396.651378214</v>
      </c>
      <c r="H45" s="26">
        <f t="shared" si="5"/>
        <v>73820699.915010497</v>
      </c>
      <c r="I45" s="26">
        <f t="shared" si="5"/>
        <v>69608759.366556317</v>
      </c>
      <c r="J45" s="26">
        <f t="shared" si="5"/>
        <v>74890047.433925971</v>
      </c>
      <c r="K45" s="26">
        <f t="shared" si="5"/>
        <v>84013640.488624826</v>
      </c>
      <c r="L45" s="26">
        <f t="shared" si="5"/>
        <v>71442607.800689429</v>
      </c>
      <c r="M45" s="27">
        <f t="shared" si="5"/>
        <v>89039746.577113777</v>
      </c>
      <c r="N45" s="25">
        <f>SUM(N35:N44)</f>
        <v>992296691.89999998</v>
      </c>
      <c r="O45" s="26">
        <f t="shared" si="5"/>
        <v>1077872236.95</v>
      </c>
      <c r="P45" s="28">
        <f>SUM(P35:P44)</f>
        <v>1131313816.1500001</v>
      </c>
      <c r="Q45" s="15"/>
      <c r="R45" s="15"/>
      <c r="S45" s="15"/>
      <c r="T45" s="15"/>
      <c r="U45" s="15"/>
      <c r="V45" s="15"/>
      <c r="W45" s="15"/>
    </row>
    <row r="46" spans="1:23" x14ac:dyDescent="0.25">
      <c r="A46" s="29"/>
      <c r="B46" s="30"/>
      <c r="C46" s="31"/>
      <c r="D46" s="31"/>
      <c r="E46" s="31"/>
      <c r="F46" s="31"/>
      <c r="G46" s="31"/>
      <c r="H46" s="31"/>
      <c r="I46" s="31"/>
      <c r="J46" s="31"/>
      <c r="K46" s="31"/>
      <c r="L46" s="31"/>
      <c r="M46" s="32"/>
      <c r="N46" s="30"/>
      <c r="O46" s="31"/>
      <c r="P46" s="33"/>
      <c r="Q46" s="15"/>
      <c r="R46" s="15"/>
      <c r="S46" s="15"/>
      <c r="T46" s="15"/>
      <c r="U46" s="15"/>
      <c r="V46" s="15"/>
      <c r="W46" s="15"/>
    </row>
    <row r="47" spans="1:23" x14ac:dyDescent="0.25">
      <c r="A47" s="24" t="s">
        <v>32</v>
      </c>
      <c r="B47" s="30"/>
      <c r="C47" s="31"/>
      <c r="D47" s="31"/>
      <c r="E47" s="31"/>
      <c r="F47" s="31"/>
      <c r="G47" s="31"/>
      <c r="H47" s="31"/>
      <c r="I47" s="31"/>
      <c r="J47" s="31"/>
      <c r="K47" s="31"/>
      <c r="L47" s="31"/>
      <c r="M47" s="32"/>
      <c r="N47" s="30"/>
      <c r="O47" s="31"/>
      <c r="P47" s="33"/>
      <c r="Q47" s="15"/>
      <c r="R47" s="15"/>
      <c r="S47" s="15"/>
      <c r="T47" s="15"/>
      <c r="U47" s="15"/>
      <c r="V47" s="15"/>
      <c r="W47" s="15"/>
    </row>
    <row r="48" spans="1:23" x14ac:dyDescent="0.25">
      <c r="A48" s="37" t="str">
        <f>'[1]A7-CFlow'!A26</f>
        <v>Capital assets</v>
      </c>
      <c r="B48" s="17">
        <v>4617030.8723948207</v>
      </c>
      <c r="C48" s="18">
        <v>4456318.7597743496</v>
      </c>
      <c r="D48" s="18">
        <v>9020666.4431378115</v>
      </c>
      <c r="E48" s="18">
        <v>7209460.6216039946</v>
      </c>
      <c r="F48" s="18">
        <v>9825872.7909474801</v>
      </c>
      <c r="G48" s="18">
        <v>23818038.356052268</v>
      </c>
      <c r="H48" s="18">
        <v>13844635.080664033</v>
      </c>
      <c r="I48" s="18">
        <v>26666177.566802278</v>
      </c>
      <c r="J48" s="18">
        <v>25775620.055900447</v>
      </c>
      <c r="K48" s="18">
        <v>19037006.04589317</v>
      </c>
      <c r="L48" s="18">
        <v>17508646.945500959</v>
      </c>
      <c r="M48" s="32">
        <f>N48-SUM(B48:L48)</f>
        <v>26558637.461328387</v>
      </c>
      <c r="N48" s="17">
        <v>188338111</v>
      </c>
      <c r="O48" s="18">
        <v>134549850</v>
      </c>
      <c r="P48" s="20">
        <v>140867500</v>
      </c>
      <c r="Q48" s="15"/>
      <c r="R48" s="15"/>
      <c r="S48" s="15"/>
      <c r="T48" s="15"/>
      <c r="U48" s="15"/>
      <c r="V48" s="15"/>
      <c r="W48" s="15"/>
    </row>
    <row r="49" spans="1:23" x14ac:dyDescent="0.25">
      <c r="A49" s="37" t="str">
        <f>'[1]A7-CFlow'!A35</f>
        <v>Repayment of borrowing</v>
      </c>
      <c r="B49" s="17">
        <v>63799.550806582411</v>
      </c>
      <c r="C49" s="18">
        <v>64165.492393821914</v>
      </c>
      <c r="D49" s="18">
        <v>68833.114680040075</v>
      </c>
      <c r="E49" s="18">
        <v>64927.870700570878</v>
      </c>
      <c r="F49" s="18">
        <v>69611.674077381263</v>
      </c>
      <c r="G49" s="18">
        <v>3667697.479030062</v>
      </c>
      <c r="H49" s="18">
        <v>66075.483433342379</v>
      </c>
      <c r="I49" s="18">
        <v>79204.571400016808</v>
      </c>
      <c r="J49" s="18">
        <v>66834.749991900535</v>
      </c>
      <c r="K49" s="18">
        <v>71539.090906770274</v>
      </c>
      <c r="L49" s="18">
        <v>67701.683037860785</v>
      </c>
      <c r="M49" s="32">
        <f>N49-SUM(B49:L49)</f>
        <v>4706453.1695416607</v>
      </c>
      <c r="N49" s="17">
        <v>9056843.9300000109</v>
      </c>
      <c r="O49" s="18">
        <v>8783836.8784750197</v>
      </c>
      <c r="P49" s="20">
        <v>12414838.600049101</v>
      </c>
      <c r="Q49" s="15"/>
      <c r="R49" s="15"/>
      <c r="S49" s="15"/>
      <c r="T49" s="15"/>
      <c r="U49" s="15"/>
      <c r="V49" s="15"/>
      <c r="W49" s="15"/>
    </row>
    <row r="50" spans="1:23" x14ac:dyDescent="0.25">
      <c r="A50" s="37" t="str">
        <f>LEFT(A47,25)</f>
        <v>Other Cash Flows/Payments</v>
      </c>
      <c r="B50" s="17"/>
      <c r="C50" s="18"/>
      <c r="D50" s="18"/>
      <c r="E50" s="18"/>
      <c r="F50" s="18"/>
      <c r="G50" s="18"/>
      <c r="H50" s="18"/>
      <c r="I50" s="18"/>
      <c r="J50" s="18"/>
      <c r="K50" s="18"/>
      <c r="L50" s="18"/>
      <c r="M50" s="32">
        <f>N50-SUM(B50:L50)</f>
        <v>0</v>
      </c>
      <c r="N50" s="17"/>
      <c r="O50" s="18"/>
      <c r="P50" s="20"/>
      <c r="Q50" s="15"/>
      <c r="R50" s="15"/>
      <c r="S50" s="15"/>
      <c r="T50" s="15"/>
      <c r="U50" s="15"/>
      <c r="V50" s="15"/>
      <c r="W50" s="15"/>
    </row>
    <row r="51" spans="1:23" x14ac:dyDescent="0.25">
      <c r="A51" s="38" t="s">
        <v>33</v>
      </c>
      <c r="B51" s="39">
        <f>SUM(B45:B50)</f>
        <v>110278707.23201232</v>
      </c>
      <c r="C51" s="40">
        <f t="shared" ref="C51:P51" si="6">SUM(C45:C50)</f>
        <v>87214417.129660398</v>
      </c>
      <c r="D51" s="40">
        <f t="shared" si="6"/>
        <v>102456383.55376293</v>
      </c>
      <c r="E51" s="40">
        <f t="shared" si="6"/>
        <v>88190358.219945207</v>
      </c>
      <c r="F51" s="40">
        <f t="shared" si="6"/>
        <v>85157614.721836984</v>
      </c>
      <c r="G51" s="40">
        <f t="shared" si="6"/>
        <v>119130132.48646054</v>
      </c>
      <c r="H51" s="40">
        <f t="shared" si="6"/>
        <v>87731410.479107872</v>
      </c>
      <c r="I51" s="40">
        <f t="shared" si="6"/>
        <v>96354141.504758611</v>
      </c>
      <c r="J51" s="40">
        <f t="shared" si="6"/>
        <v>100732502.2398183</v>
      </c>
      <c r="K51" s="40">
        <f t="shared" si="6"/>
        <v>103122185.62542477</v>
      </c>
      <c r="L51" s="40">
        <f t="shared" si="6"/>
        <v>89018956.429228246</v>
      </c>
      <c r="M51" s="41">
        <f t="shared" si="6"/>
        <v>120304837.20798382</v>
      </c>
      <c r="N51" s="39">
        <f t="shared" si="6"/>
        <v>1189691646.8300002</v>
      </c>
      <c r="O51" s="40">
        <f t="shared" si="6"/>
        <v>1221205923.828475</v>
      </c>
      <c r="P51" s="42">
        <f t="shared" si="6"/>
        <v>1284596154.7500491</v>
      </c>
      <c r="Q51" s="15"/>
      <c r="R51" s="47" t="s">
        <v>34</v>
      </c>
      <c r="S51" s="15"/>
      <c r="T51" s="15"/>
      <c r="U51" s="15"/>
      <c r="V51" s="15"/>
      <c r="W51" s="15"/>
    </row>
    <row r="52" spans="1:23" x14ac:dyDescent="0.25">
      <c r="A52" s="29"/>
      <c r="B52" s="30"/>
      <c r="C52" s="31"/>
      <c r="D52" s="31"/>
      <c r="E52" s="31"/>
      <c r="F52" s="31"/>
      <c r="G52" s="31"/>
      <c r="H52" s="31"/>
      <c r="I52" s="31"/>
      <c r="J52" s="31"/>
      <c r="K52" s="31"/>
      <c r="L52" s="31"/>
      <c r="M52" s="32"/>
      <c r="N52" s="30"/>
      <c r="O52" s="31"/>
      <c r="P52" s="33"/>
      <c r="Q52" s="15"/>
      <c r="R52" s="15"/>
      <c r="S52" s="15"/>
      <c r="T52" s="15"/>
      <c r="U52" s="15"/>
      <c r="V52" s="15"/>
      <c r="W52" s="15"/>
    </row>
    <row r="53" spans="1:23" s="57" customFormat="1" ht="13.5" thickBot="1" x14ac:dyDescent="0.3">
      <c r="A53" s="48" t="s">
        <v>35</v>
      </c>
      <c r="B53" s="49">
        <f t="shared" ref="B53:P53" si="7">B32-B51</f>
        <v>101204177.11880751</v>
      </c>
      <c r="C53" s="50">
        <f t="shared" si="7"/>
        <v>-34461703.698685773</v>
      </c>
      <c r="D53" s="50">
        <f t="shared" si="7"/>
        <v>-42835442.178328253</v>
      </c>
      <c r="E53" s="50">
        <f t="shared" si="7"/>
        <v>-28589173.710642286</v>
      </c>
      <c r="F53" s="50">
        <f t="shared" si="7"/>
        <v>119571910.36728689</v>
      </c>
      <c r="G53" s="50">
        <f t="shared" si="7"/>
        <v>-67782830.170749366</v>
      </c>
      <c r="H53" s="50">
        <f t="shared" si="7"/>
        <v>44897847.203723148</v>
      </c>
      <c r="I53" s="50">
        <f t="shared" si="7"/>
        <v>-34083943.851370081</v>
      </c>
      <c r="J53" s="50">
        <f t="shared" si="7"/>
        <v>77733749.354213417</v>
      </c>
      <c r="K53" s="50">
        <f t="shared" si="7"/>
        <v>-51687948.041963816</v>
      </c>
      <c r="L53" s="50">
        <f t="shared" si="7"/>
        <v>-28466423.446421474</v>
      </c>
      <c r="M53" s="51">
        <f t="shared" si="7"/>
        <v>-56385720.909369886</v>
      </c>
      <c r="N53" s="49">
        <f t="shared" si="7"/>
        <v>-885501.96350002289</v>
      </c>
      <c r="O53" s="50">
        <f t="shared" si="7"/>
        <v>914549.12362003326</v>
      </c>
      <c r="P53" s="52">
        <f t="shared" si="7"/>
        <v>9828207.6794273853</v>
      </c>
      <c r="Q53" s="53"/>
      <c r="R53" s="54"/>
      <c r="S53" s="55"/>
      <c r="T53" s="56"/>
      <c r="U53" s="56"/>
      <c r="V53" s="56"/>
      <c r="W53" s="56"/>
    </row>
    <row r="54" spans="1:23" x14ac:dyDescent="0.25">
      <c r="A54" s="29" t="s">
        <v>36</v>
      </c>
      <c r="B54" s="58">
        <v>12342983</v>
      </c>
      <c r="C54" s="59">
        <f>B55</f>
        <v>113547160.11880751</v>
      </c>
      <c r="D54" s="59">
        <f t="shared" ref="D54:M54" si="8">C55</f>
        <v>79085456.420121729</v>
      </c>
      <c r="E54" s="59">
        <f t="shared" si="8"/>
        <v>36250014.241793476</v>
      </c>
      <c r="F54" s="59">
        <f t="shared" si="8"/>
        <v>7660840.5311511904</v>
      </c>
      <c r="G54" s="59">
        <f t="shared" si="8"/>
        <v>127232750.89843808</v>
      </c>
      <c r="H54" s="59">
        <f t="shared" si="8"/>
        <v>59449920.727688715</v>
      </c>
      <c r="I54" s="59">
        <f t="shared" si="8"/>
        <v>104347767.93141186</v>
      </c>
      <c r="J54" s="59">
        <f t="shared" si="8"/>
        <v>70263824.080041781</v>
      </c>
      <c r="K54" s="59">
        <f t="shared" si="8"/>
        <v>147997573.43425518</v>
      </c>
      <c r="L54" s="59">
        <f t="shared" si="8"/>
        <v>96309625.392291367</v>
      </c>
      <c r="M54" s="60">
        <f t="shared" si="8"/>
        <v>67843201.945869893</v>
      </c>
      <c r="N54" s="61">
        <f>B54</f>
        <v>12342983</v>
      </c>
      <c r="O54" s="59">
        <f>N55</f>
        <v>11457481.036499977</v>
      </c>
      <c r="P54" s="62">
        <f>O55</f>
        <v>12372030.16012001</v>
      </c>
      <c r="Q54" s="15"/>
      <c r="R54" s="15"/>
      <c r="S54" s="15"/>
      <c r="T54" s="15"/>
      <c r="U54" s="15"/>
      <c r="V54" s="15"/>
      <c r="W54" s="15"/>
    </row>
    <row r="55" spans="1:23" x14ac:dyDescent="0.25">
      <c r="A55" s="63" t="s">
        <v>37</v>
      </c>
      <c r="B55" s="64">
        <f>B54+B53</f>
        <v>113547160.11880751</v>
      </c>
      <c r="C55" s="65">
        <f>C54+C53</f>
        <v>79085456.420121729</v>
      </c>
      <c r="D55" s="65">
        <f t="shared" ref="D55:P55" si="9">D54+D53</f>
        <v>36250014.241793476</v>
      </c>
      <c r="E55" s="65">
        <f t="shared" si="9"/>
        <v>7660840.5311511904</v>
      </c>
      <c r="F55" s="65">
        <f t="shared" si="9"/>
        <v>127232750.89843808</v>
      </c>
      <c r="G55" s="65">
        <f t="shared" si="9"/>
        <v>59449920.727688715</v>
      </c>
      <c r="H55" s="65">
        <f t="shared" si="9"/>
        <v>104347767.93141186</v>
      </c>
      <c r="I55" s="65">
        <f t="shared" si="9"/>
        <v>70263824.080041781</v>
      </c>
      <c r="J55" s="65">
        <f t="shared" si="9"/>
        <v>147997573.43425518</v>
      </c>
      <c r="K55" s="65">
        <f t="shared" si="9"/>
        <v>96309625.392291367</v>
      </c>
      <c r="L55" s="65">
        <f t="shared" si="9"/>
        <v>67843201.945869893</v>
      </c>
      <c r="M55" s="66">
        <f t="shared" si="9"/>
        <v>11457481.036500007</v>
      </c>
      <c r="N55" s="67">
        <f t="shared" si="9"/>
        <v>11457481.036499977</v>
      </c>
      <c r="O55" s="65">
        <f t="shared" si="9"/>
        <v>12372030.16012001</v>
      </c>
      <c r="P55" s="68">
        <f t="shared" si="9"/>
        <v>22200237.839547396</v>
      </c>
      <c r="Q55" s="15"/>
      <c r="R55" s="15"/>
      <c r="S55" s="15"/>
      <c r="T55" s="15"/>
      <c r="U55" s="15"/>
      <c r="V55" s="15"/>
      <c r="W55" s="15"/>
    </row>
    <row r="56" spans="1:23" x14ac:dyDescent="0.25">
      <c r="A56" s="69" t="str">
        <f>head27a</f>
        <v>References</v>
      </c>
      <c r="B56" s="15"/>
      <c r="C56" s="15"/>
      <c r="D56" s="15"/>
      <c r="E56" s="15"/>
      <c r="F56" s="15"/>
      <c r="G56" s="15"/>
      <c r="H56" s="15"/>
      <c r="I56" s="15"/>
      <c r="J56" s="15"/>
      <c r="K56" s="15"/>
      <c r="L56" s="15"/>
      <c r="M56" s="15"/>
      <c r="N56" s="15"/>
      <c r="O56" s="15"/>
      <c r="P56" s="15"/>
      <c r="Q56" s="15"/>
      <c r="R56" s="15"/>
      <c r="S56" s="15"/>
      <c r="T56" s="15"/>
      <c r="U56" s="15"/>
      <c r="V56" s="15"/>
      <c r="W56" s="15"/>
    </row>
    <row r="57" spans="1:23" x14ac:dyDescent="0.25">
      <c r="A57" s="78" t="s">
        <v>38</v>
      </c>
      <c r="B57" s="78"/>
      <c r="C57" s="78"/>
      <c r="D57" s="78"/>
      <c r="E57" s="78"/>
      <c r="F57" s="78"/>
      <c r="G57" s="78"/>
      <c r="H57" s="78"/>
      <c r="I57" s="78"/>
      <c r="J57" s="78"/>
      <c r="K57" s="78"/>
      <c r="L57" s="78"/>
      <c r="M57" s="78"/>
      <c r="N57" s="78"/>
      <c r="O57" s="78"/>
      <c r="P57" s="78"/>
      <c r="Q57" s="15"/>
      <c r="R57" s="15"/>
      <c r="S57" s="15"/>
      <c r="T57" s="15"/>
      <c r="U57" s="15"/>
      <c r="V57" s="15"/>
      <c r="W57" s="15"/>
    </row>
    <row r="58" spans="1:23" x14ac:dyDescent="0.25">
      <c r="A58" s="15"/>
      <c r="B58" s="15"/>
      <c r="C58" s="15"/>
      <c r="D58" s="15"/>
      <c r="E58" s="15"/>
      <c r="F58" s="15"/>
      <c r="G58" s="15"/>
      <c r="H58" s="15"/>
      <c r="I58" s="15"/>
      <c r="J58" s="15"/>
      <c r="K58" s="15"/>
      <c r="L58" s="15"/>
      <c r="M58" s="15"/>
      <c r="N58" s="15"/>
      <c r="O58" s="15"/>
      <c r="P58" s="15"/>
      <c r="Q58" s="15"/>
      <c r="R58" s="15"/>
      <c r="S58" s="15"/>
      <c r="T58" s="15"/>
      <c r="U58" s="15"/>
      <c r="V58" s="15"/>
      <c r="W58" s="15"/>
    </row>
    <row r="59" spans="1:23" x14ac:dyDescent="0.25">
      <c r="A59" s="15"/>
      <c r="B59" s="15"/>
      <c r="C59" s="15"/>
      <c r="D59" s="15"/>
      <c r="E59" s="15"/>
      <c r="F59" s="15"/>
      <c r="G59" s="15"/>
      <c r="H59" s="15"/>
      <c r="I59" s="15"/>
      <c r="J59" s="15"/>
      <c r="K59" s="15"/>
      <c r="L59" s="15"/>
      <c r="M59" s="15"/>
      <c r="N59" s="15"/>
      <c r="O59" s="15"/>
      <c r="P59" s="15"/>
      <c r="Q59" s="15"/>
      <c r="R59" s="15"/>
      <c r="S59" s="15"/>
      <c r="T59" s="15"/>
      <c r="U59" s="15"/>
      <c r="V59" s="15"/>
      <c r="W59" s="15"/>
    </row>
    <row r="60" spans="1:23" x14ac:dyDescent="0.25">
      <c r="A60" s="15"/>
      <c r="B60" s="15"/>
      <c r="C60" s="15"/>
      <c r="D60" s="15"/>
      <c r="E60" s="15"/>
      <c r="F60" s="15"/>
      <c r="G60" s="15"/>
      <c r="H60" s="15"/>
      <c r="I60" s="15"/>
      <c r="J60" s="15"/>
      <c r="K60" s="15"/>
      <c r="L60" s="15"/>
      <c r="M60" s="15"/>
      <c r="N60" s="15"/>
      <c r="O60" s="15"/>
      <c r="P60" s="15"/>
      <c r="Q60" s="15"/>
      <c r="R60" s="15"/>
      <c r="S60" s="15"/>
      <c r="T60" s="15"/>
      <c r="U60" s="15"/>
      <c r="V60" s="15"/>
      <c r="W60" s="15"/>
    </row>
    <row r="61" spans="1:23" x14ac:dyDescent="0.25">
      <c r="A61" s="15"/>
      <c r="B61" s="15"/>
      <c r="C61" s="15"/>
      <c r="D61" s="15"/>
      <c r="E61" s="70"/>
      <c r="F61" s="70"/>
      <c r="G61" s="70"/>
      <c r="H61" s="70"/>
      <c r="I61" s="70"/>
      <c r="J61" s="70"/>
      <c r="K61" s="70"/>
      <c r="L61" s="70"/>
      <c r="M61" s="70"/>
      <c r="N61" s="15"/>
      <c r="O61" s="15"/>
      <c r="P61" s="15"/>
      <c r="Q61" s="15"/>
      <c r="R61" s="15"/>
      <c r="S61" s="15"/>
      <c r="T61" s="15"/>
      <c r="U61" s="15"/>
      <c r="V61" s="15"/>
      <c r="W61" s="15"/>
    </row>
    <row r="62" spans="1:23" x14ac:dyDescent="0.25">
      <c r="A62" s="15"/>
      <c r="B62" s="15"/>
      <c r="C62" s="15"/>
      <c r="D62" s="15"/>
      <c r="E62" s="46">
        <f t="shared" ref="E62:P62" si="10">E45+E61</f>
        <v>80915969.727640644</v>
      </c>
      <c r="F62" s="46">
        <f t="shared" si="10"/>
        <v>75262130.256812125</v>
      </c>
      <c r="G62" s="46">
        <f t="shared" si="10"/>
        <v>91644396.651378214</v>
      </c>
      <c r="H62" s="46">
        <f t="shared" si="10"/>
        <v>73820699.915010497</v>
      </c>
      <c r="I62" s="46">
        <f t="shared" si="10"/>
        <v>69608759.366556317</v>
      </c>
      <c r="J62" s="46">
        <f t="shared" si="10"/>
        <v>74890047.433925971</v>
      </c>
      <c r="K62" s="46">
        <f t="shared" si="10"/>
        <v>84013640.488624826</v>
      </c>
      <c r="L62" s="46">
        <f t="shared" si="10"/>
        <v>71442607.800689429</v>
      </c>
      <c r="M62" s="46">
        <f t="shared" si="10"/>
        <v>89039746.577113777</v>
      </c>
      <c r="N62" s="46">
        <f t="shared" si="10"/>
        <v>992296691.89999998</v>
      </c>
      <c r="O62" s="46">
        <f t="shared" si="10"/>
        <v>1077872236.95</v>
      </c>
      <c r="P62" s="46">
        <f t="shared" si="10"/>
        <v>1131313816.1500001</v>
      </c>
      <c r="Q62" s="15"/>
      <c r="R62" s="15"/>
      <c r="S62" s="15"/>
      <c r="T62" s="15"/>
      <c r="U62" s="15"/>
      <c r="V62" s="15"/>
      <c r="W62" s="15"/>
    </row>
    <row r="63" spans="1:23" x14ac:dyDescent="0.25">
      <c r="A63" s="15"/>
      <c r="B63" s="15"/>
      <c r="C63" s="15"/>
      <c r="D63" s="15"/>
      <c r="E63" s="46">
        <f t="shared" ref="E63:P63" si="11">E53-E61</f>
        <v>-28589173.710642286</v>
      </c>
      <c r="F63" s="46">
        <f t="shared" si="11"/>
        <v>119571910.36728689</v>
      </c>
      <c r="G63" s="46">
        <f t="shared" si="11"/>
        <v>-67782830.170749366</v>
      </c>
      <c r="H63" s="46">
        <f t="shared" si="11"/>
        <v>44897847.203723148</v>
      </c>
      <c r="I63" s="46">
        <f t="shared" si="11"/>
        <v>-34083943.851370081</v>
      </c>
      <c r="J63" s="46">
        <f t="shared" si="11"/>
        <v>77733749.354213417</v>
      </c>
      <c r="K63" s="46">
        <f t="shared" si="11"/>
        <v>-51687948.041963816</v>
      </c>
      <c r="L63" s="46">
        <f t="shared" si="11"/>
        <v>-28466423.446421474</v>
      </c>
      <c r="M63" s="46">
        <f t="shared" si="11"/>
        <v>-56385720.909369886</v>
      </c>
      <c r="N63" s="46">
        <f t="shared" si="11"/>
        <v>-885501.96350002289</v>
      </c>
      <c r="O63" s="46">
        <f t="shared" si="11"/>
        <v>914549.12362003326</v>
      </c>
      <c r="P63" s="46">
        <f t="shared" si="11"/>
        <v>9828207.6794273853</v>
      </c>
      <c r="Q63" s="15"/>
      <c r="R63" s="15"/>
      <c r="S63" s="15"/>
      <c r="T63" s="15"/>
      <c r="U63" s="15"/>
      <c r="V63" s="15"/>
      <c r="W63" s="15"/>
    </row>
    <row r="64" spans="1:23" x14ac:dyDescent="0.25">
      <c r="A64" s="15"/>
      <c r="B64" s="15"/>
      <c r="C64" s="15"/>
      <c r="D64" s="15"/>
      <c r="E64" s="15"/>
      <c r="F64" s="15"/>
      <c r="G64" s="15"/>
      <c r="H64" s="15"/>
      <c r="I64" s="15"/>
      <c r="J64" s="15"/>
      <c r="K64" s="15"/>
      <c r="L64" s="15"/>
      <c r="M64" s="15"/>
      <c r="N64" s="15"/>
      <c r="O64" s="15"/>
      <c r="P64" s="15"/>
      <c r="Q64" s="15"/>
      <c r="R64" s="15"/>
      <c r="S64" s="15"/>
      <c r="T64" s="15"/>
      <c r="U64" s="15"/>
      <c r="V64" s="15"/>
      <c r="W64" s="15"/>
    </row>
    <row r="65" spans="1:23" x14ac:dyDescent="0.25">
      <c r="A65" s="15"/>
      <c r="B65" s="15"/>
      <c r="C65" s="15"/>
      <c r="D65" s="15"/>
      <c r="E65" s="15"/>
      <c r="F65" s="15"/>
      <c r="G65" s="15"/>
      <c r="H65" s="15"/>
      <c r="I65" s="15"/>
      <c r="J65" s="15"/>
      <c r="K65" s="15"/>
      <c r="L65" s="15"/>
      <c r="M65" s="15"/>
      <c r="N65" s="15"/>
      <c r="O65" s="15"/>
      <c r="P65" s="15"/>
      <c r="Q65" s="15"/>
      <c r="R65" s="15"/>
      <c r="S65" s="15"/>
      <c r="T65" s="15"/>
      <c r="U65" s="15"/>
      <c r="V65" s="15"/>
      <c r="W65" s="15"/>
    </row>
    <row r="66" spans="1:23" x14ac:dyDescent="0.25">
      <c r="A66" s="15"/>
      <c r="B66" s="15"/>
      <c r="C66" s="15"/>
      <c r="D66" s="15"/>
      <c r="E66" s="15"/>
      <c r="F66" s="15"/>
      <c r="G66" s="15"/>
      <c r="H66" s="15"/>
      <c r="I66" s="15"/>
      <c r="J66" s="15"/>
      <c r="K66" s="15"/>
      <c r="L66" s="15"/>
      <c r="M66" s="15"/>
      <c r="N66" s="15"/>
      <c r="O66" s="15"/>
      <c r="P66" s="15"/>
      <c r="Q66" s="15"/>
      <c r="R66" s="15"/>
      <c r="S66" s="15"/>
      <c r="T66" s="15"/>
      <c r="U66" s="15"/>
      <c r="V66" s="15"/>
      <c r="W66" s="15"/>
    </row>
    <row r="67" spans="1:23" x14ac:dyDescent="0.25">
      <c r="A67" s="15"/>
      <c r="B67" s="15"/>
      <c r="C67" s="15"/>
      <c r="D67" s="15"/>
      <c r="E67" s="15"/>
      <c r="F67" s="15"/>
      <c r="G67" s="15"/>
      <c r="H67" s="15"/>
      <c r="I67" s="15"/>
      <c r="J67" s="15"/>
      <c r="K67" s="15"/>
      <c r="L67" s="15"/>
      <c r="M67" s="15"/>
      <c r="N67" s="15"/>
      <c r="O67" s="15"/>
      <c r="P67" s="15"/>
      <c r="Q67" s="15"/>
      <c r="R67" s="15"/>
      <c r="S67" s="15"/>
      <c r="T67" s="15"/>
      <c r="U67" s="15"/>
      <c r="V67" s="15"/>
      <c r="W67" s="15"/>
    </row>
    <row r="68" spans="1:23" x14ac:dyDescent="0.25">
      <c r="A68" s="15"/>
      <c r="B68" s="15"/>
      <c r="C68" s="15"/>
      <c r="D68" s="15"/>
      <c r="E68" s="15"/>
      <c r="F68" s="15"/>
      <c r="G68" s="15"/>
      <c r="H68" s="15"/>
      <c r="I68" s="15"/>
      <c r="J68" s="15"/>
      <c r="K68" s="15"/>
      <c r="L68" s="15"/>
      <c r="M68" s="15"/>
      <c r="N68" s="15"/>
      <c r="O68" s="15"/>
      <c r="P68" s="15"/>
      <c r="Q68" s="15"/>
      <c r="R68" s="15"/>
      <c r="S68" s="15"/>
      <c r="T68" s="15"/>
      <c r="U68" s="15"/>
      <c r="V68" s="15"/>
      <c r="W68" s="15"/>
    </row>
    <row r="188" spans="2:44" x14ac:dyDescent="0.25">
      <c r="B188" s="71"/>
      <c r="C188" s="71"/>
      <c r="D188" s="71"/>
      <c r="E188" s="71"/>
      <c r="F188" s="71"/>
      <c r="G188" s="71"/>
      <c r="H188" s="71"/>
      <c r="I188" s="71"/>
      <c r="J188" s="71"/>
      <c r="K188" s="71"/>
      <c r="L188" s="71"/>
      <c r="N188" s="72"/>
      <c r="O188" s="72"/>
      <c r="P188" s="72"/>
      <c r="Q188" s="72"/>
      <c r="R188" s="72"/>
      <c r="S188" s="72"/>
      <c r="AH188" s="72"/>
      <c r="AI188" s="72"/>
      <c r="AJ188" s="72"/>
      <c r="AK188" s="72"/>
      <c r="AL188" s="72"/>
      <c r="AM188" s="72"/>
      <c r="AN188" s="72"/>
      <c r="AO188" s="72"/>
      <c r="AP188" s="72"/>
      <c r="AQ188" s="72"/>
      <c r="AR188" s="72"/>
    </row>
    <row r="189" spans="2:44" x14ac:dyDescent="0.25">
      <c r="N189" s="72"/>
      <c r="O189" s="72"/>
      <c r="P189" s="72"/>
      <c r="Q189" s="72"/>
      <c r="R189" s="72"/>
      <c r="S189" s="72"/>
      <c r="AH189" s="72"/>
      <c r="AI189" s="72"/>
      <c r="AJ189" s="72"/>
      <c r="AK189" s="72"/>
      <c r="AL189" s="72"/>
      <c r="AM189" s="72"/>
      <c r="AN189" s="72"/>
      <c r="AO189" s="72"/>
      <c r="AP189" s="72"/>
      <c r="AQ189" s="72"/>
      <c r="AR189" s="72"/>
    </row>
    <row r="190" spans="2:44" x14ac:dyDescent="0.25">
      <c r="N190" s="72"/>
      <c r="O190" s="72"/>
      <c r="P190" s="72"/>
      <c r="Q190" s="72"/>
      <c r="R190" s="72"/>
      <c r="S190" s="72"/>
      <c r="AH190" s="72"/>
      <c r="AI190" s="72"/>
      <c r="AJ190" s="72"/>
      <c r="AK190" s="72"/>
      <c r="AL190" s="72"/>
      <c r="AM190" s="72"/>
      <c r="AN190" s="72"/>
      <c r="AO190" s="72"/>
      <c r="AP190" s="72"/>
      <c r="AQ190" s="72"/>
      <c r="AR190" s="72"/>
    </row>
  </sheetData>
  <mergeCells count="3">
    <mergeCell ref="B2:M2"/>
    <mergeCell ref="N2:P2"/>
    <mergeCell ref="A57:P5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Arnold Mathebula</dc:creator>
  <cp:lastModifiedBy>Johan Biewenga</cp:lastModifiedBy>
  <dcterms:created xsi:type="dcterms:W3CDTF">2018-03-26T10:57:57Z</dcterms:created>
  <dcterms:modified xsi:type="dcterms:W3CDTF">2018-03-27T13:35:41Z</dcterms:modified>
</cp:coreProperties>
</file>