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b\Desktop\2019 2020 Draft Budget to NT, PT &amp; COGHSTA\"/>
    </mc:Choice>
  </mc:AlternateContent>
  <bookViews>
    <workbookView xWindow="0" yWindow="0" windowWidth="20490" windowHeight="65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2" i="1" l="1"/>
  <c r="J62" i="1"/>
  <c r="I62" i="1"/>
  <c r="F62" i="1"/>
  <c r="E62" i="1"/>
  <c r="A56" i="1"/>
  <c r="N54" i="1"/>
  <c r="N51" i="1"/>
  <c r="J51" i="1"/>
  <c r="F51" i="1"/>
  <c r="B51" i="1"/>
  <c r="M50" i="1"/>
  <c r="A50" i="1"/>
  <c r="M49" i="1"/>
  <c r="A49" i="1"/>
  <c r="M48" i="1"/>
  <c r="A48" i="1"/>
  <c r="P45" i="1"/>
  <c r="P62" i="1" s="1"/>
  <c r="O45" i="1"/>
  <c r="O62" i="1" s="1"/>
  <c r="N45" i="1"/>
  <c r="L45" i="1"/>
  <c r="L62" i="1" s="1"/>
  <c r="K45" i="1"/>
  <c r="K62" i="1" s="1"/>
  <c r="J45" i="1"/>
  <c r="I45" i="1"/>
  <c r="I51" i="1" s="1"/>
  <c r="H45" i="1"/>
  <c r="H62" i="1" s="1"/>
  <c r="G45" i="1"/>
  <c r="G62" i="1" s="1"/>
  <c r="F45" i="1"/>
  <c r="E45" i="1"/>
  <c r="E51" i="1" s="1"/>
  <c r="D45" i="1"/>
  <c r="D51" i="1" s="1"/>
  <c r="C45" i="1"/>
  <c r="C51" i="1" s="1"/>
  <c r="B45" i="1"/>
  <c r="M44" i="1"/>
  <c r="M43" i="1"/>
  <c r="M42" i="1"/>
  <c r="M41" i="1"/>
  <c r="M40" i="1"/>
  <c r="M39" i="1"/>
  <c r="M38" i="1"/>
  <c r="M37" i="1"/>
  <c r="M36" i="1"/>
  <c r="M35" i="1"/>
  <c r="M45" i="1" s="1"/>
  <c r="M31" i="1"/>
  <c r="A31" i="1"/>
  <c r="M30" i="1"/>
  <c r="A30" i="1"/>
  <c r="M29" i="1"/>
  <c r="A29" i="1"/>
  <c r="M28" i="1"/>
  <c r="A28" i="1"/>
  <c r="M27" i="1"/>
  <c r="A27" i="1"/>
  <c r="M26" i="1"/>
  <c r="A26" i="1"/>
  <c r="M25" i="1"/>
  <c r="A25" i="1"/>
  <c r="M24" i="1"/>
  <c r="A24" i="1"/>
  <c r="M23" i="1"/>
  <c r="P20" i="1"/>
  <c r="P32" i="1" s="1"/>
  <c r="O20" i="1"/>
  <c r="O32" i="1" s="1"/>
  <c r="N20" i="1"/>
  <c r="N32" i="1" s="1"/>
  <c r="N53" i="1" s="1"/>
  <c r="L20" i="1"/>
  <c r="L32" i="1" s="1"/>
  <c r="K20" i="1"/>
  <c r="K32" i="1" s="1"/>
  <c r="J20" i="1"/>
  <c r="J32" i="1" s="1"/>
  <c r="J53" i="1" s="1"/>
  <c r="J63" i="1" s="1"/>
  <c r="I20" i="1"/>
  <c r="I32" i="1" s="1"/>
  <c r="H20" i="1"/>
  <c r="H32" i="1" s="1"/>
  <c r="G20" i="1"/>
  <c r="G32" i="1" s="1"/>
  <c r="F20" i="1"/>
  <c r="F32" i="1" s="1"/>
  <c r="F53" i="1" s="1"/>
  <c r="F63" i="1" s="1"/>
  <c r="E20" i="1"/>
  <c r="E32" i="1" s="1"/>
  <c r="D20" i="1"/>
  <c r="D32" i="1" s="1"/>
  <c r="D53" i="1" s="1"/>
  <c r="C20" i="1"/>
  <c r="C32" i="1" s="1"/>
  <c r="C53" i="1" s="1"/>
  <c r="B20" i="1"/>
  <c r="B32" i="1" s="1"/>
  <c r="B53" i="1" s="1"/>
  <c r="B55" i="1" s="1"/>
  <c r="C54" i="1" s="1"/>
  <c r="C55" i="1" s="1"/>
  <c r="D54" i="1" s="1"/>
  <c r="D55" i="1" s="1"/>
  <c r="E54" i="1" s="1"/>
  <c r="M19" i="1"/>
  <c r="A19" i="1"/>
  <c r="M18" i="1"/>
  <c r="M17" i="1"/>
  <c r="A17" i="1"/>
  <c r="M16" i="1"/>
  <c r="A16" i="1"/>
  <c r="M15" i="1"/>
  <c r="A15" i="1"/>
  <c r="M14" i="1"/>
  <c r="A14" i="1"/>
  <c r="M13" i="1"/>
  <c r="A13" i="1"/>
  <c r="M12" i="1"/>
  <c r="A12" i="1"/>
  <c r="M11" i="1"/>
  <c r="A11" i="1"/>
  <c r="M9" i="1"/>
  <c r="A9" i="1"/>
  <c r="M8" i="1"/>
  <c r="A8" i="1"/>
  <c r="M7" i="1"/>
  <c r="A7" i="1"/>
  <c r="M6" i="1"/>
  <c r="A6" i="1"/>
  <c r="M5" i="1"/>
  <c r="M20" i="1" s="1"/>
  <c r="M32" i="1" s="1"/>
  <c r="A5" i="1"/>
  <c r="P3" i="1"/>
  <c r="O3" i="1"/>
  <c r="N3" i="1"/>
  <c r="B2" i="1"/>
  <c r="A1" i="1"/>
  <c r="H53" i="1" l="1"/>
  <c r="H63" i="1" s="1"/>
  <c r="L53" i="1"/>
  <c r="L63" i="1" s="1"/>
  <c r="E53" i="1"/>
  <c r="E63" i="1" s="1"/>
  <c r="I53" i="1"/>
  <c r="I63" i="1" s="1"/>
  <c r="N63" i="1"/>
  <c r="N55" i="1"/>
  <c r="O54" i="1" s="1"/>
  <c r="M51" i="1"/>
  <c r="M53" i="1" s="1"/>
  <c r="M63" i="1" s="1"/>
  <c r="M62" i="1"/>
  <c r="G51" i="1"/>
  <c r="G53" i="1" s="1"/>
  <c r="G63" i="1" s="1"/>
  <c r="K51" i="1"/>
  <c r="K53" i="1" s="1"/>
  <c r="K63" i="1" s="1"/>
  <c r="O51" i="1"/>
  <c r="O53" i="1" s="1"/>
  <c r="O63" i="1" s="1"/>
  <c r="H51" i="1"/>
  <c r="L51" i="1"/>
  <c r="P51" i="1"/>
  <c r="P53" i="1" s="1"/>
  <c r="P63" i="1" s="1"/>
  <c r="O55" i="1" l="1"/>
  <c r="P54" i="1" s="1"/>
  <c r="P55" i="1" s="1"/>
  <c r="E55" i="1"/>
  <c r="F54" i="1" s="1"/>
  <c r="F55" i="1" s="1"/>
  <c r="G54" i="1" s="1"/>
  <c r="G55" i="1" s="1"/>
  <c r="H54" i="1" s="1"/>
  <c r="H55" i="1" s="1"/>
  <c r="I54" i="1" s="1"/>
  <c r="I55" i="1" s="1"/>
  <c r="J54" i="1" s="1"/>
  <c r="J55" i="1" s="1"/>
  <c r="K54" i="1" s="1"/>
  <c r="K55" i="1" s="1"/>
  <c r="L54" i="1" s="1"/>
  <c r="L55" i="1" s="1"/>
  <c r="M54" i="1" s="1"/>
  <c r="M55" i="1" s="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<sst xmlns="http://schemas.openxmlformats.org/spreadsheetml/2006/main" count="40" uniqueCount="39">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</sst>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_);_(* \(#,##0,\);_(* &quot;–&quot;?_);_(@_)"/>
    <numFmt numFmtId="165" formatCode="#,###,;\(#,###,\)"/>
    <numFmt numFmtId="166" formatCode="_ * #,##0_ ;_ * \-#,##0_ ;_ * &quot;-&quot;??_ ;_ @_ "/>
  </numFmts>
  <fonts count="8" x14ac:knownFonts="1">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1" xfId="0" applyNumberFormat="1" applyFont="1" applyBorder="1"/>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0" fontId="3" fillId="0" borderId="12" xfId="0" applyNumberFormat="1" applyFont="1" applyBorder="1" applyAlignment="1">
      <alignment horizontal="center"/>
    </xf>
    <xf numFmtId="164" fontId="4" fillId="0" borderId="15" xfId="0" applyNumberFormat="1" applyFont="1" applyBorder="1" applyAlignment="1">
      <alignment horizontal="center"/>
    </xf>
    <xf numFmtId="0" fontId="3" fillId="0" borderId="0" xfId="0" applyFont="1" applyFill="1"/>
    <xf numFmtId="0" fontId="3" fillId="0" borderId="11" xfId="0" applyNumberFormat="1" applyFont="1" applyBorder="1" applyAlignment="1">
      <alignment horizontal="left" indent="1"/>
    </xf>
    <xf numFmtId="164" fontId="3" fillId="2" borderId="16" xfId="0" applyNumberFormat="1" applyFont="1" applyFill="1" applyBorder="1" applyProtection="1">
      <protection locked="0"/>
    </xf>
    <xf numFmtId="164" fontId="3" fillId="2" borderId="17" xfId="0" applyNumberFormat="1" applyFont="1" applyFill="1" applyBorder="1" applyProtection="1">
      <protection locked="0"/>
    </xf>
    <xf numFmtId="164" fontId="3" fillId="0" borderId="18" xfId="0" applyNumberFormat="1" applyFont="1" applyBorder="1"/>
    <xf numFmtId="164" fontId="3" fillId="2" borderId="19" xfId="0" applyNumberFormat="1" applyFont="1" applyFill="1" applyBorder="1" applyProtection="1">
      <protection locked="0"/>
    </xf>
    <xf numFmtId="164" fontId="3" fillId="2" borderId="0" xfId="0" applyNumberFormat="1" applyFont="1" applyFill="1" applyBorder="1" applyProtection="1">
      <protection locked="0"/>
    </xf>
    <xf numFmtId="164" fontId="3" fillId="2" borderId="11" xfId="0" applyNumberFormat="1" applyFont="1" applyFill="1" applyBorder="1" applyProtection="1">
      <protection locked="0"/>
    </xf>
    <xf numFmtId="164" fontId="3" fillId="0" borderId="16" xfId="0" applyNumberFormat="1" applyFont="1" applyFill="1" applyBorder="1" applyProtection="1"/>
    <xf numFmtId="164" fontId="3" fillId="0" borderId="17" xfId="0" applyNumberFormat="1" applyFont="1" applyFill="1" applyBorder="1" applyProtection="1"/>
    <xf numFmtId="164" fontId="3" fillId="0" borderId="18" xfId="0" applyNumberFormat="1" applyFont="1" applyFill="1" applyBorder="1" applyProtection="1"/>
    <xf numFmtId="164" fontId="3" fillId="0" borderId="19" xfId="0" applyNumberFormat="1" applyFont="1" applyFill="1" applyBorder="1" applyProtection="1"/>
    <xf numFmtId="0" fontId="3" fillId="0" borderId="11" xfId="0" applyFont="1" applyBorder="1" applyAlignment="1">
      <alignment horizontal="left" indent="1"/>
    </xf>
    <xf numFmtId="0" fontId="4" fillId="0" borderId="11" xfId="0" applyNumberFormat="1" applyFont="1" applyFill="1" applyBorder="1"/>
    <xf numFmtId="164" fontId="4" fillId="0" borderId="20" xfId="0" applyNumberFormat="1" applyFont="1" applyFill="1" applyBorder="1"/>
    <xf numFmtId="164" fontId="4" fillId="0" borderId="21" xfId="0" applyNumberFormat="1" applyFont="1" applyFill="1" applyBorder="1"/>
    <xf numFmtId="164" fontId="4" fillId="0" borderId="22" xfId="0" applyNumberFormat="1" applyFont="1" applyFill="1" applyBorder="1"/>
    <xf numFmtId="164" fontId="4" fillId="0" borderId="23" xfId="0" applyNumberFormat="1" applyFont="1" applyFill="1" applyBorder="1"/>
    <xf numFmtId="0" fontId="3" fillId="0" borderId="11" xfId="0" applyNumberFormat="1" applyFont="1" applyFill="1" applyBorder="1"/>
    <xf numFmtId="164" fontId="3" fillId="0" borderId="16" xfId="0" applyNumberFormat="1" applyFont="1" applyFill="1" applyBorder="1"/>
    <xf numFmtId="164" fontId="3" fillId="0" borderId="17" xfId="0" applyNumberFormat="1" applyFont="1" applyFill="1" applyBorder="1"/>
    <xf numFmtId="164" fontId="3" fillId="0" borderId="18" xfId="0" applyNumberFormat="1" applyFont="1" applyFill="1" applyBorder="1"/>
    <xf numFmtId="164" fontId="3" fillId="0" borderId="19" xfId="0" applyNumberFormat="1" applyFont="1" applyFill="1" applyBorder="1"/>
    <xf numFmtId="0" fontId="4" fillId="0" borderId="11" xfId="0" applyNumberFormat="1" applyFont="1" applyFill="1" applyBorder="1" applyAlignment="1">
      <alignment horizontal="left"/>
    </xf>
    <xf numFmtId="0" fontId="3" fillId="0" borderId="11" xfId="0" applyFont="1" applyFill="1" applyBorder="1" applyAlignment="1">
      <alignment horizontal="left" indent="1"/>
    </xf>
    <xf numFmtId="0" fontId="3" fillId="0" borderId="11" xfId="0" applyNumberFormat="1" applyFont="1" applyFill="1" applyBorder="1" applyAlignment="1">
      <alignment horizontal="left" wrapText="1" indent="1"/>
    </xf>
    <xf numFmtId="0" fontId="3" fillId="0" borderId="11" xfId="0" applyNumberFormat="1" applyFont="1" applyFill="1" applyBorder="1" applyAlignment="1">
      <alignment horizontal="left" indent="1"/>
    </xf>
    <xf numFmtId="0" fontId="4" fillId="0" borderId="24" xfId="0" applyNumberFormat="1" applyFont="1" applyFill="1" applyBorder="1"/>
    <xf numFmtId="164" fontId="4" fillId="0" borderId="25" xfId="0" applyNumberFormat="1" applyFont="1" applyFill="1" applyBorder="1"/>
    <xf numFmtId="164" fontId="4" fillId="0" borderId="26" xfId="0" applyNumberFormat="1" applyFont="1" applyFill="1" applyBorder="1"/>
    <xf numFmtId="164" fontId="4" fillId="0" borderId="27" xfId="0" applyNumberFormat="1" applyFont="1" applyFill="1" applyBorder="1"/>
    <xf numFmtId="164" fontId="4" fillId="0" borderId="28" xfId="0" applyNumberFormat="1" applyFont="1" applyFill="1" applyBorder="1"/>
    <xf numFmtId="0" fontId="3" fillId="0" borderId="11" xfId="0" applyNumberFormat="1" applyFont="1" applyFill="1" applyBorder="1" applyAlignment="1"/>
    <xf numFmtId="0" fontId="5" fillId="0" borderId="11" xfId="0" applyNumberFormat="1" applyFont="1" applyFill="1" applyBorder="1"/>
    <xf numFmtId="164" fontId="3" fillId="0" borderId="16"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9" xfId="0" applyNumberFormat="1" applyFont="1" applyFill="1" applyBorder="1" applyAlignment="1">
      <alignment vertical="center" wrapText="1"/>
    </xf>
    <xf numFmtId="164" fontId="4" fillId="0" borderId="30" xfId="0" applyNumberFormat="1" applyFont="1" applyFill="1" applyBorder="1" applyAlignment="1">
      <alignment vertical="center"/>
    </xf>
    <xf numFmtId="164" fontId="4" fillId="0" borderId="31" xfId="0" applyNumberFormat="1" applyFont="1" applyFill="1" applyBorder="1" applyAlignment="1">
      <alignment vertical="center"/>
    </xf>
    <xf numFmtId="164" fontId="4" fillId="0" borderId="32" xfId="0" applyNumberFormat="1" applyFont="1" applyFill="1" applyBorder="1" applyAlignment="1">
      <alignment vertical="center"/>
    </xf>
    <xf numFmtId="164" fontId="4" fillId="0" borderId="33" xfId="0" applyNumberFormat="1" applyFont="1" applyFill="1" applyBorder="1" applyAlignment="1">
      <alignment vertical="center"/>
    </xf>
    <xf numFmtId="165" fontId="4" fillId="0" borderId="34" xfId="0" applyNumberFormat="1" applyFont="1" applyFill="1" applyBorder="1" applyAlignment="1">
      <alignment vertical="center"/>
    </xf>
    <xf numFmtId="165" fontId="4" fillId="0" borderId="35" xfId="0" applyNumberFormat="1" applyFont="1" applyFill="1" applyBorder="1" applyAlignment="1">
      <alignment vertical="center"/>
    </xf>
    <xf numFmtId="165" fontId="4" fillId="0" borderId="36"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37" xfId="0" applyNumberFormat="1" applyFont="1" applyFill="1" applyBorder="1" applyProtection="1">
      <protection locked="0"/>
    </xf>
    <xf numFmtId="164" fontId="3" fillId="0" borderId="21" xfId="0" applyNumberFormat="1" applyFont="1" applyFill="1" applyBorder="1"/>
    <xf numFmtId="164" fontId="3" fillId="0" borderId="22" xfId="0" applyNumberFormat="1" applyFont="1" applyFill="1" applyBorder="1"/>
    <xf numFmtId="164" fontId="3" fillId="0" borderId="20" xfId="0" applyNumberFormat="1" applyFont="1" applyFill="1" applyBorder="1"/>
    <xf numFmtId="164" fontId="3" fillId="0" borderId="23" xfId="0" applyNumberFormat="1" applyFont="1" applyFill="1" applyBorder="1"/>
    <xf numFmtId="0" fontId="3" fillId="0" borderId="38" xfId="0" applyNumberFormat="1" applyFont="1" applyFill="1" applyBorder="1"/>
    <xf numFmtId="164" fontId="3" fillId="0" borderId="6" xfId="0" applyNumberFormat="1" applyFont="1" applyFill="1" applyBorder="1"/>
    <xf numFmtId="164" fontId="3" fillId="0" borderId="39" xfId="0" applyNumberFormat="1" applyFont="1" applyFill="1" applyBorder="1"/>
    <xf numFmtId="164" fontId="3" fillId="0" borderId="9" xfId="0" applyNumberFormat="1" applyFont="1" applyFill="1" applyBorder="1"/>
    <xf numFmtId="164" fontId="3" fillId="0" borderId="40" xfId="0" applyNumberFormat="1" applyFont="1" applyFill="1" applyBorder="1"/>
    <xf numFmtId="164" fontId="3" fillId="0" borderId="41" xfId="0" applyNumberFormat="1" applyFont="1" applyFill="1" applyBorder="1"/>
    <xf numFmtId="0" fontId="7" fillId="0" borderId="0" xfId="0" applyFont="1" applyBorder="1" applyAlignment="1" applyProtection="1">
      <alignment horizontal="left"/>
    </xf>
    <xf numFmtId="165" fontId="3" fillId="0" borderId="0" xfId="0" applyNumberFormat="1" applyFont="1" applyFill="1" applyBorder="1"/>
    <xf numFmtId="166" fontId="3" fillId="0" borderId="0" xfId="1" applyNumberFormat="1" applyFont="1"/>
    <xf numFmtId="165" fontId="3" fillId="0" borderId="0" xfId="0" applyNumberFormat="1" applyFont="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Border="1" applyAlignment="1" applyProtection="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nold/Pictures/LIM333%20A1%20Schedule%20%20mSCOA%20vs%206%203%20%2030%20Jan%202019%20TZANE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2019/20</v>
          </cell>
        </row>
        <row r="16">
          <cell r="B16" t="str">
            <v>Budget Year +1 2020/21</v>
          </cell>
        </row>
        <row r="17">
          <cell r="B17" t="str">
            <v>Budget Year +2 2021/22</v>
          </cell>
        </row>
        <row r="34">
          <cell r="B34" t="str">
            <v>References</v>
          </cell>
        </row>
        <row r="93">
          <cell r="B93" t="str">
            <v>LIM333 Greater Tzaneen</v>
          </cell>
        </row>
        <row r="142">
          <cell r="B142"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9">
          <cell r="A39" t="str">
            <v>Transfers and subsidies - capital (monetary allocations) (National / Provincial Departmental Agencies, Households, Non-profit Institutions, Private Enterprises, Public Corporatons, Higher Educational Institutions)</v>
          </cell>
        </row>
        <row r="40">
          <cell r="A40" t="str">
            <v xml:space="preserve">Transfers and subsidies - capital (in-kind - all) </v>
          </cell>
        </row>
      </sheetData>
      <sheetData sheetId="12"/>
      <sheetData sheetId="13"/>
      <sheetData sheetId="14" refreshError="1"/>
      <sheetData sheetId="15"/>
      <sheetData sheetId="16">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0"/>
  <sheetViews>
    <sheetView tabSelected="1" workbookViewId="0">
      <selection sqref="A1:XFD1048576"/>
    </sheetView>
  </sheetViews>
  <sheetFormatPr defaultRowHeight="12.75" x14ac:dyDescent="0.25"/>
  <cols>
    <col min="1" max="1" width="30.7109375" style="2" customWidth="1"/>
    <col min="2" max="13" width="8.28515625" style="2" customWidth="1"/>
    <col min="14" max="16" width="9.28515625" style="2" customWidth="1"/>
    <col min="17" max="17" width="9.7109375" style="2" hidden="1" customWidth="1"/>
    <col min="18" max="18" width="9.42578125" style="2" hidden="1" customWidth="1"/>
    <col min="19" max="19" width="9.7109375" style="2" hidden="1" customWidth="1"/>
    <col min="20" max="20" width="11.28515625" style="2" customWidth="1"/>
    <col min="21" max="21" width="9.42578125" style="2" bestFit="1" customWidth="1"/>
    <col min="22" max="25" width="9.7109375" style="2" bestFit="1" customWidth="1"/>
    <col min="26" max="27" width="9.42578125" style="2" bestFit="1" customWidth="1"/>
    <col min="28" max="28" width="9.7109375" style="2" bestFit="1" customWidth="1"/>
    <col min="29" max="256" width="9.140625" style="2"/>
    <col min="257" max="257" width="30.7109375" style="2" customWidth="1"/>
    <col min="258" max="269" width="8.28515625" style="2" customWidth="1"/>
    <col min="270" max="272" width="9.28515625" style="2" customWidth="1"/>
    <col min="273" max="275" width="0" style="2" hidden="1" customWidth="1"/>
    <col min="276" max="276" width="11.28515625" style="2" customWidth="1"/>
    <col min="277" max="277" width="9.42578125" style="2" bestFit="1" customWidth="1"/>
    <col min="278" max="281" width="9.7109375" style="2" bestFit="1" customWidth="1"/>
    <col min="282" max="283" width="9.42578125" style="2" bestFit="1" customWidth="1"/>
    <col min="284" max="284" width="9.7109375" style="2" bestFit="1" customWidth="1"/>
    <col min="285" max="512" width="9.140625" style="2"/>
    <col min="513" max="513" width="30.7109375" style="2" customWidth="1"/>
    <col min="514" max="525" width="8.28515625" style="2" customWidth="1"/>
    <col min="526" max="528" width="9.28515625" style="2" customWidth="1"/>
    <col min="529" max="531" width="0" style="2" hidden="1" customWidth="1"/>
    <col min="532" max="532" width="11.28515625" style="2" customWidth="1"/>
    <col min="533" max="533" width="9.42578125" style="2" bestFit="1" customWidth="1"/>
    <col min="534" max="537" width="9.7109375" style="2" bestFit="1" customWidth="1"/>
    <col min="538" max="539" width="9.42578125" style="2" bestFit="1" customWidth="1"/>
    <col min="540" max="540" width="9.7109375" style="2" bestFit="1" customWidth="1"/>
    <col min="541" max="768" width="9.140625" style="2"/>
    <col min="769" max="769" width="30.7109375" style="2" customWidth="1"/>
    <col min="770" max="781" width="8.28515625" style="2" customWidth="1"/>
    <col min="782" max="784" width="9.28515625" style="2" customWidth="1"/>
    <col min="785" max="787" width="0" style="2" hidden="1" customWidth="1"/>
    <col min="788" max="788" width="11.28515625" style="2" customWidth="1"/>
    <col min="789" max="789" width="9.42578125" style="2" bestFit="1" customWidth="1"/>
    <col min="790" max="793" width="9.7109375" style="2" bestFit="1" customWidth="1"/>
    <col min="794" max="795" width="9.42578125" style="2" bestFit="1" customWidth="1"/>
    <col min="796" max="796" width="9.7109375" style="2" bestFit="1" customWidth="1"/>
    <col min="797" max="1024" width="9.140625" style="2"/>
    <col min="1025" max="1025" width="30.7109375" style="2" customWidth="1"/>
    <col min="1026" max="1037" width="8.28515625" style="2" customWidth="1"/>
    <col min="1038" max="1040" width="9.28515625" style="2" customWidth="1"/>
    <col min="1041" max="1043" width="0" style="2" hidden="1" customWidth="1"/>
    <col min="1044" max="1044" width="11.28515625" style="2" customWidth="1"/>
    <col min="1045" max="1045" width="9.42578125" style="2" bestFit="1" customWidth="1"/>
    <col min="1046" max="1049" width="9.7109375" style="2" bestFit="1" customWidth="1"/>
    <col min="1050" max="1051" width="9.42578125" style="2" bestFit="1" customWidth="1"/>
    <col min="1052" max="1052" width="9.7109375" style="2" bestFit="1" customWidth="1"/>
    <col min="1053" max="1280" width="9.140625" style="2"/>
    <col min="1281" max="1281" width="30.7109375" style="2" customWidth="1"/>
    <col min="1282" max="1293" width="8.28515625" style="2" customWidth="1"/>
    <col min="1294" max="1296" width="9.28515625" style="2" customWidth="1"/>
    <col min="1297" max="1299" width="0" style="2" hidden="1" customWidth="1"/>
    <col min="1300" max="1300" width="11.28515625" style="2" customWidth="1"/>
    <col min="1301" max="1301" width="9.42578125" style="2" bestFit="1" customWidth="1"/>
    <col min="1302" max="1305" width="9.7109375" style="2" bestFit="1" customWidth="1"/>
    <col min="1306" max="1307" width="9.42578125" style="2" bestFit="1" customWidth="1"/>
    <col min="1308" max="1308" width="9.7109375" style="2" bestFit="1" customWidth="1"/>
    <col min="1309" max="1536" width="9.140625" style="2"/>
    <col min="1537" max="1537" width="30.7109375" style="2" customWidth="1"/>
    <col min="1538" max="1549" width="8.28515625" style="2" customWidth="1"/>
    <col min="1550" max="1552" width="9.28515625" style="2" customWidth="1"/>
    <col min="1553" max="1555" width="0" style="2" hidden="1" customWidth="1"/>
    <col min="1556" max="1556" width="11.28515625" style="2" customWidth="1"/>
    <col min="1557" max="1557" width="9.42578125" style="2" bestFit="1" customWidth="1"/>
    <col min="1558" max="1561" width="9.7109375" style="2" bestFit="1" customWidth="1"/>
    <col min="1562" max="1563" width="9.42578125" style="2" bestFit="1" customWidth="1"/>
    <col min="1564" max="1564" width="9.7109375" style="2" bestFit="1" customWidth="1"/>
    <col min="1565" max="1792" width="9.140625" style="2"/>
    <col min="1793" max="1793" width="30.7109375" style="2" customWidth="1"/>
    <col min="1794" max="1805" width="8.28515625" style="2" customWidth="1"/>
    <col min="1806" max="1808" width="9.28515625" style="2" customWidth="1"/>
    <col min="1809" max="1811" width="0" style="2" hidden="1" customWidth="1"/>
    <col min="1812" max="1812" width="11.28515625" style="2" customWidth="1"/>
    <col min="1813" max="1813" width="9.42578125" style="2" bestFit="1" customWidth="1"/>
    <col min="1814" max="1817" width="9.7109375" style="2" bestFit="1" customWidth="1"/>
    <col min="1818" max="1819" width="9.42578125" style="2" bestFit="1" customWidth="1"/>
    <col min="1820" max="1820" width="9.7109375" style="2" bestFit="1" customWidth="1"/>
    <col min="1821" max="2048" width="9.140625" style="2"/>
    <col min="2049" max="2049" width="30.7109375" style="2" customWidth="1"/>
    <col min="2050" max="2061" width="8.28515625" style="2" customWidth="1"/>
    <col min="2062" max="2064" width="9.28515625" style="2" customWidth="1"/>
    <col min="2065" max="2067" width="0" style="2" hidden="1" customWidth="1"/>
    <col min="2068" max="2068" width="11.28515625" style="2" customWidth="1"/>
    <col min="2069" max="2069" width="9.42578125" style="2" bestFit="1" customWidth="1"/>
    <col min="2070" max="2073" width="9.7109375" style="2" bestFit="1" customWidth="1"/>
    <col min="2074" max="2075" width="9.42578125" style="2" bestFit="1" customWidth="1"/>
    <col min="2076" max="2076" width="9.7109375" style="2" bestFit="1" customWidth="1"/>
    <col min="2077" max="2304" width="9.140625" style="2"/>
    <col min="2305" max="2305" width="30.7109375" style="2" customWidth="1"/>
    <col min="2306" max="2317" width="8.28515625" style="2" customWidth="1"/>
    <col min="2318" max="2320" width="9.28515625" style="2" customWidth="1"/>
    <col min="2321" max="2323" width="0" style="2" hidden="1" customWidth="1"/>
    <col min="2324" max="2324" width="11.28515625" style="2" customWidth="1"/>
    <col min="2325" max="2325" width="9.42578125" style="2" bestFit="1" customWidth="1"/>
    <col min="2326" max="2329" width="9.7109375" style="2" bestFit="1" customWidth="1"/>
    <col min="2330" max="2331" width="9.42578125" style="2" bestFit="1" customWidth="1"/>
    <col min="2332" max="2332" width="9.7109375" style="2" bestFit="1" customWidth="1"/>
    <col min="2333" max="2560" width="9.140625" style="2"/>
    <col min="2561" max="2561" width="30.7109375" style="2" customWidth="1"/>
    <col min="2562" max="2573" width="8.28515625" style="2" customWidth="1"/>
    <col min="2574" max="2576" width="9.28515625" style="2" customWidth="1"/>
    <col min="2577" max="2579" width="0" style="2" hidden="1" customWidth="1"/>
    <col min="2580" max="2580" width="11.28515625" style="2" customWidth="1"/>
    <col min="2581" max="2581" width="9.42578125" style="2" bestFit="1" customWidth="1"/>
    <col min="2582" max="2585" width="9.7109375" style="2" bestFit="1" customWidth="1"/>
    <col min="2586" max="2587" width="9.42578125" style="2" bestFit="1" customWidth="1"/>
    <col min="2588" max="2588" width="9.7109375" style="2" bestFit="1" customWidth="1"/>
    <col min="2589" max="2816" width="9.140625" style="2"/>
    <col min="2817" max="2817" width="30.7109375" style="2" customWidth="1"/>
    <col min="2818" max="2829" width="8.28515625" style="2" customWidth="1"/>
    <col min="2830" max="2832" width="9.28515625" style="2" customWidth="1"/>
    <col min="2833" max="2835" width="0" style="2" hidden="1" customWidth="1"/>
    <col min="2836" max="2836" width="11.28515625" style="2" customWidth="1"/>
    <col min="2837" max="2837" width="9.42578125" style="2" bestFit="1" customWidth="1"/>
    <col min="2838" max="2841" width="9.7109375" style="2" bestFit="1" customWidth="1"/>
    <col min="2842" max="2843" width="9.42578125" style="2" bestFit="1" customWidth="1"/>
    <col min="2844" max="2844" width="9.7109375" style="2" bestFit="1" customWidth="1"/>
    <col min="2845" max="3072" width="9.140625" style="2"/>
    <col min="3073" max="3073" width="30.7109375" style="2" customWidth="1"/>
    <col min="3074" max="3085" width="8.28515625" style="2" customWidth="1"/>
    <col min="3086" max="3088" width="9.28515625" style="2" customWidth="1"/>
    <col min="3089" max="3091" width="0" style="2" hidden="1" customWidth="1"/>
    <col min="3092" max="3092" width="11.28515625" style="2" customWidth="1"/>
    <col min="3093" max="3093" width="9.42578125" style="2" bestFit="1" customWidth="1"/>
    <col min="3094" max="3097" width="9.7109375" style="2" bestFit="1" customWidth="1"/>
    <col min="3098" max="3099" width="9.42578125" style="2" bestFit="1" customWidth="1"/>
    <col min="3100" max="3100" width="9.7109375" style="2" bestFit="1" customWidth="1"/>
    <col min="3101" max="3328" width="9.140625" style="2"/>
    <col min="3329" max="3329" width="30.7109375" style="2" customWidth="1"/>
    <col min="3330" max="3341" width="8.28515625" style="2" customWidth="1"/>
    <col min="3342" max="3344" width="9.28515625" style="2" customWidth="1"/>
    <col min="3345" max="3347" width="0" style="2" hidden="1" customWidth="1"/>
    <col min="3348" max="3348" width="11.28515625" style="2" customWidth="1"/>
    <col min="3349" max="3349" width="9.42578125" style="2" bestFit="1" customWidth="1"/>
    <col min="3350" max="3353" width="9.7109375" style="2" bestFit="1" customWidth="1"/>
    <col min="3354" max="3355" width="9.42578125" style="2" bestFit="1" customWidth="1"/>
    <col min="3356" max="3356" width="9.7109375" style="2" bestFit="1" customWidth="1"/>
    <col min="3357" max="3584" width="9.140625" style="2"/>
    <col min="3585" max="3585" width="30.7109375" style="2" customWidth="1"/>
    <col min="3586" max="3597" width="8.28515625" style="2" customWidth="1"/>
    <col min="3598" max="3600" width="9.28515625" style="2" customWidth="1"/>
    <col min="3601" max="3603" width="0" style="2" hidden="1" customWidth="1"/>
    <col min="3604" max="3604" width="11.28515625" style="2" customWidth="1"/>
    <col min="3605" max="3605" width="9.42578125" style="2" bestFit="1" customWidth="1"/>
    <col min="3606" max="3609" width="9.7109375" style="2" bestFit="1" customWidth="1"/>
    <col min="3610" max="3611" width="9.42578125" style="2" bestFit="1" customWidth="1"/>
    <col min="3612" max="3612" width="9.7109375" style="2" bestFit="1" customWidth="1"/>
    <col min="3613" max="3840" width="9.140625" style="2"/>
    <col min="3841" max="3841" width="30.7109375" style="2" customWidth="1"/>
    <col min="3842" max="3853" width="8.28515625" style="2" customWidth="1"/>
    <col min="3854" max="3856" width="9.28515625" style="2" customWidth="1"/>
    <col min="3857" max="3859" width="0" style="2" hidden="1" customWidth="1"/>
    <col min="3860" max="3860" width="11.28515625" style="2" customWidth="1"/>
    <col min="3861" max="3861" width="9.42578125" style="2" bestFit="1" customWidth="1"/>
    <col min="3862" max="3865" width="9.7109375" style="2" bestFit="1" customWidth="1"/>
    <col min="3866" max="3867" width="9.42578125" style="2" bestFit="1" customWidth="1"/>
    <col min="3868" max="3868" width="9.7109375" style="2" bestFit="1" customWidth="1"/>
    <col min="3869" max="4096" width="9.140625" style="2"/>
    <col min="4097" max="4097" width="30.7109375" style="2" customWidth="1"/>
    <col min="4098" max="4109" width="8.28515625" style="2" customWidth="1"/>
    <col min="4110" max="4112" width="9.28515625" style="2" customWidth="1"/>
    <col min="4113" max="4115" width="0" style="2" hidden="1" customWidth="1"/>
    <col min="4116" max="4116" width="11.28515625" style="2" customWidth="1"/>
    <col min="4117" max="4117" width="9.42578125" style="2" bestFit="1" customWidth="1"/>
    <col min="4118" max="4121" width="9.7109375" style="2" bestFit="1" customWidth="1"/>
    <col min="4122" max="4123" width="9.42578125" style="2" bestFit="1" customWidth="1"/>
    <col min="4124" max="4124" width="9.7109375" style="2" bestFit="1" customWidth="1"/>
    <col min="4125" max="4352" width="9.140625" style="2"/>
    <col min="4353" max="4353" width="30.7109375" style="2" customWidth="1"/>
    <col min="4354" max="4365" width="8.28515625" style="2" customWidth="1"/>
    <col min="4366" max="4368" width="9.28515625" style="2" customWidth="1"/>
    <col min="4369" max="4371" width="0" style="2" hidden="1" customWidth="1"/>
    <col min="4372" max="4372" width="11.28515625" style="2" customWidth="1"/>
    <col min="4373" max="4373" width="9.42578125" style="2" bestFit="1" customWidth="1"/>
    <col min="4374" max="4377" width="9.7109375" style="2" bestFit="1" customWidth="1"/>
    <col min="4378" max="4379" width="9.42578125" style="2" bestFit="1" customWidth="1"/>
    <col min="4380" max="4380" width="9.7109375" style="2" bestFit="1" customWidth="1"/>
    <col min="4381" max="4608" width="9.140625" style="2"/>
    <col min="4609" max="4609" width="30.7109375" style="2" customWidth="1"/>
    <col min="4610" max="4621" width="8.28515625" style="2" customWidth="1"/>
    <col min="4622" max="4624" width="9.28515625" style="2" customWidth="1"/>
    <col min="4625" max="4627" width="0" style="2" hidden="1" customWidth="1"/>
    <col min="4628" max="4628" width="11.28515625" style="2" customWidth="1"/>
    <col min="4629" max="4629" width="9.42578125" style="2" bestFit="1" customWidth="1"/>
    <col min="4630" max="4633" width="9.7109375" style="2" bestFit="1" customWidth="1"/>
    <col min="4634" max="4635" width="9.42578125" style="2" bestFit="1" customWidth="1"/>
    <col min="4636" max="4636" width="9.7109375" style="2" bestFit="1" customWidth="1"/>
    <col min="4637" max="4864" width="9.140625" style="2"/>
    <col min="4865" max="4865" width="30.7109375" style="2" customWidth="1"/>
    <col min="4866" max="4877" width="8.28515625" style="2" customWidth="1"/>
    <col min="4878" max="4880" width="9.28515625" style="2" customWidth="1"/>
    <col min="4881" max="4883" width="0" style="2" hidden="1" customWidth="1"/>
    <col min="4884" max="4884" width="11.28515625" style="2" customWidth="1"/>
    <col min="4885" max="4885" width="9.42578125" style="2" bestFit="1" customWidth="1"/>
    <col min="4886" max="4889" width="9.7109375" style="2" bestFit="1" customWidth="1"/>
    <col min="4890" max="4891" width="9.42578125" style="2" bestFit="1" customWidth="1"/>
    <col min="4892" max="4892" width="9.7109375" style="2" bestFit="1" customWidth="1"/>
    <col min="4893" max="5120" width="9.140625" style="2"/>
    <col min="5121" max="5121" width="30.7109375" style="2" customWidth="1"/>
    <col min="5122" max="5133" width="8.28515625" style="2" customWidth="1"/>
    <col min="5134" max="5136" width="9.28515625" style="2" customWidth="1"/>
    <col min="5137" max="5139" width="0" style="2" hidden="1" customWidth="1"/>
    <col min="5140" max="5140" width="11.28515625" style="2" customWidth="1"/>
    <col min="5141" max="5141" width="9.42578125" style="2" bestFit="1" customWidth="1"/>
    <col min="5142" max="5145" width="9.7109375" style="2" bestFit="1" customWidth="1"/>
    <col min="5146" max="5147" width="9.42578125" style="2" bestFit="1" customWidth="1"/>
    <col min="5148" max="5148" width="9.7109375" style="2" bestFit="1" customWidth="1"/>
    <col min="5149" max="5376" width="9.140625" style="2"/>
    <col min="5377" max="5377" width="30.7109375" style="2" customWidth="1"/>
    <col min="5378" max="5389" width="8.28515625" style="2" customWidth="1"/>
    <col min="5390" max="5392" width="9.28515625" style="2" customWidth="1"/>
    <col min="5393" max="5395" width="0" style="2" hidden="1" customWidth="1"/>
    <col min="5396" max="5396" width="11.28515625" style="2" customWidth="1"/>
    <col min="5397" max="5397" width="9.42578125" style="2" bestFit="1" customWidth="1"/>
    <col min="5398" max="5401" width="9.7109375" style="2" bestFit="1" customWidth="1"/>
    <col min="5402" max="5403" width="9.42578125" style="2" bestFit="1" customWidth="1"/>
    <col min="5404" max="5404" width="9.7109375" style="2" bestFit="1" customWidth="1"/>
    <col min="5405" max="5632" width="9.140625" style="2"/>
    <col min="5633" max="5633" width="30.7109375" style="2" customWidth="1"/>
    <col min="5634" max="5645" width="8.28515625" style="2" customWidth="1"/>
    <col min="5646" max="5648" width="9.28515625" style="2" customWidth="1"/>
    <col min="5649" max="5651" width="0" style="2" hidden="1" customWidth="1"/>
    <col min="5652" max="5652" width="11.28515625" style="2" customWidth="1"/>
    <col min="5653" max="5653" width="9.42578125" style="2" bestFit="1" customWidth="1"/>
    <col min="5654" max="5657" width="9.7109375" style="2" bestFit="1" customWidth="1"/>
    <col min="5658" max="5659" width="9.42578125" style="2" bestFit="1" customWidth="1"/>
    <col min="5660" max="5660" width="9.7109375" style="2" bestFit="1" customWidth="1"/>
    <col min="5661" max="5888" width="9.140625" style="2"/>
    <col min="5889" max="5889" width="30.7109375" style="2" customWidth="1"/>
    <col min="5890" max="5901" width="8.28515625" style="2" customWidth="1"/>
    <col min="5902" max="5904" width="9.28515625" style="2" customWidth="1"/>
    <col min="5905" max="5907" width="0" style="2" hidden="1" customWidth="1"/>
    <col min="5908" max="5908" width="11.28515625" style="2" customWidth="1"/>
    <col min="5909" max="5909" width="9.42578125" style="2" bestFit="1" customWidth="1"/>
    <col min="5910" max="5913" width="9.7109375" style="2" bestFit="1" customWidth="1"/>
    <col min="5914" max="5915" width="9.42578125" style="2" bestFit="1" customWidth="1"/>
    <col min="5916" max="5916" width="9.7109375" style="2" bestFit="1" customWidth="1"/>
    <col min="5917" max="6144" width="9.140625" style="2"/>
    <col min="6145" max="6145" width="30.7109375" style="2" customWidth="1"/>
    <col min="6146" max="6157" width="8.28515625" style="2" customWidth="1"/>
    <col min="6158" max="6160" width="9.28515625" style="2" customWidth="1"/>
    <col min="6161" max="6163" width="0" style="2" hidden="1" customWidth="1"/>
    <col min="6164" max="6164" width="11.28515625" style="2" customWidth="1"/>
    <col min="6165" max="6165" width="9.42578125" style="2" bestFit="1" customWidth="1"/>
    <col min="6166" max="6169" width="9.7109375" style="2" bestFit="1" customWidth="1"/>
    <col min="6170" max="6171" width="9.42578125" style="2" bestFit="1" customWidth="1"/>
    <col min="6172" max="6172" width="9.7109375" style="2" bestFit="1" customWidth="1"/>
    <col min="6173" max="6400" width="9.140625" style="2"/>
    <col min="6401" max="6401" width="30.7109375" style="2" customWidth="1"/>
    <col min="6402" max="6413" width="8.28515625" style="2" customWidth="1"/>
    <col min="6414" max="6416" width="9.28515625" style="2" customWidth="1"/>
    <col min="6417" max="6419" width="0" style="2" hidden="1" customWidth="1"/>
    <col min="6420" max="6420" width="11.28515625" style="2" customWidth="1"/>
    <col min="6421" max="6421" width="9.42578125" style="2" bestFit="1" customWidth="1"/>
    <col min="6422" max="6425" width="9.7109375" style="2" bestFit="1" customWidth="1"/>
    <col min="6426" max="6427" width="9.42578125" style="2" bestFit="1" customWidth="1"/>
    <col min="6428" max="6428" width="9.7109375" style="2" bestFit="1" customWidth="1"/>
    <col min="6429" max="6656" width="9.140625" style="2"/>
    <col min="6657" max="6657" width="30.7109375" style="2" customWidth="1"/>
    <col min="6658" max="6669" width="8.28515625" style="2" customWidth="1"/>
    <col min="6670" max="6672" width="9.28515625" style="2" customWidth="1"/>
    <col min="6673" max="6675" width="0" style="2" hidden="1" customWidth="1"/>
    <col min="6676" max="6676" width="11.28515625" style="2" customWidth="1"/>
    <col min="6677" max="6677" width="9.42578125" style="2" bestFit="1" customWidth="1"/>
    <col min="6678" max="6681" width="9.7109375" style="2" bestFit="1" customWidth="1"/>
    <col min="6682" max="6683" width="9.42578125" style="2" bestFit="1" customWidth="1"/>
    <col min="6684" max="6684" width="9.7109375" style="2" bestFit="1" customWidth="1"/>
    <col min="6685" max="6912" width="9.140625" style="2"/>
    <col min="6913" max="6913" width="30.7109375" style="2" customWidth="1"/>
    <col min="6914" max="6925" width="8.28515625" style="2" customWidth="1"/>
    <col min="6926" max="6928" width="9.28515625" style="2" customWidth="1"/>
    <col min="6929" max="6931" width="0" style="2" hidden="1" customWidth="1"/>
    <col min="6932" max="6932" width="11.28515625" style="2" customWidth="1"/>
    <col min="6933" max="6933" width="9.42578125" style="2" bestFit="1" customWidth="1"/>
    <col min="6934" max="6937" width="9.7109375" style="2" bestFit="1" customWidth="1"/>
    <col min="6938" max="6939" width="9.42578125" style="2" bestFit="1" customWidth="1"/>
    <col min="6940" max="6940" width="9.7109375" style="2" bestFit="1" customWidth="1"/>
    <col min="6941" max="7168" width="9.140625" style="2"/>
    <col min="7169" max="7169" width="30.7109375" style="2" customWidth="1"/>
    <col min="7170" max="7181" width="8.28515625" style="2" customWidth="1"/>
    <col min="7182" max="7184" width="9.28515625" style="2" customWidth="1"/>
    <col min="7185" max="7187" width="0" style="2" hidden="1" customWidth="1"/>
    <col min="7188" max="7188" width="11.28515625" style="2" customWidth="1"/>
    <col min="7189" max="7189" width="9.42578125" style="2" bestFit="1" customWidth="1"/>
    <col min="7190" max="7193" width="9.7109375" style="2" bestFit="1" customWidth="1"/>
    <col min="7194" max="7195" width="9.42578125" style="2" bestFit="1" customWidth="1"/>
    <col min="7196" max="7196" width="9.7109375" style="2" bestFit="1" customWidth="1"/>
    <col min="7197" max="7424" width="9.140625" style="2"/>
    <col min="7425" max="7425" width="30.7109375" style="2" customWidth="1"/>
    <col min="7426" max="7437" width="8.28515625" style="2" customWidth="1"/>
    <col min="7438" max="7440" width="9.28515625" style="2" customWidth="1"/>
    <col min="7441" max="7443" width="0" style="2" hidden="1" customWidth="1"/>
    <col min="7444" max="7444" width="11.28515625" style="2" customWidth="1"/>
    <col min="7445" max="7445" width="9.42578125" style="2" bestFit="1" customWidth="1"/>
    <col min="7446" max="7449" width="9.7109375" style="2" bestFit="1" customWidth="1"/>
    <col min="7450" max="7451" width="9.42578125" style="2" bestFit="1" customWidth="1"/>
    <col min="7452" max="7452" width="9.7109375" style="2" bestFit="1" customWidth="1"/>
    <col min="7453" max="7680" width="9.140625" style="2"/>
    <col min="7681" max="7681" width="30.7109375" style="2" customWidth="1"/>
    <col min="7682" max="7693" width="8.28515625" style="2" customWidth="1"/>
    <col min="7694" max="7696" width="9.28515625" style="2" customWidth="1"/>
    <col min="7697" max="7699" width="0" style="2" hidden="1" customWidth="1"/>
    <col min="7700" max="7700" width="11.28515625" style="2" customWidth="1"/>
    <col min="7701" max="7701" width="9.42578125" style="2" bestFit="1" customWidth="1"/>
    <col min="7702" max="7705" width="9.7109375" style="2" bestFit="1" customWidth="1"/>
    <col min="7706" max="7707" width="9.42578125" style="2" bestFit="1" customWidth="1"/>
    <col min="7708" max="7708" width="9.7109375" style="2" bestFit="1" customWidth="1"/>
    <col min="7709" max="7936" width="9.140625" style="2"/>
    <col min="7937" max="7937" width="30.7109375" style="2" customWidth="1"/>
    <col min="7938" max="7949" width="8.28515625" style="2" customWidth="1"/>
    <col min="7950" max="7952" width="9.28515625" style="2" customWidth="1"/>
    <col min="7953" max="7955" width="0" style="2" hidden="1" customWidth="1"/>
    <col min="7956" max="7956" width="11.28515625" style="2" customWidth="1"/>
    <col min="7957" max="7957" width="9.42578125" style="2" bestFit="1" customWidth="1"/>
    <col min="7958" max="7961" width="9.7109375" style="2" bestFit="1" customWidth="1"/>
    <col min="7962" max="7963" width="9.42578125" style="2" bestFit="1" customWidth="1"/>
    <col min="7964" max="7964" width="9.7109375" style="2" bestFit="1" customWidth="1"/>
    <col min="7965" max="8192" width="9.140625" style="2"/>
    <col min="8193" max="8193" width="30.7109375" style="2" customWidth="1"/>
    <col min="8194" max="8205" width="8.28515625" style="2" customWidth="1"/>
    <col min="8206" max="8208" width="9.28515625" style="2" customWidth="1"/>
    <col min="8209" max="8211" width="0" style="2" hidden="1" customWidth="1"/>
    <col min="8212" max="8212" width="11.28515625" style="2" customWidth="1"/>
    <col min="8213" max="8213" width="9.42578125" style="2" bestFit="1" customWidth="1"/>
    <col min="8214" max="8217" width="9.7109375" style="2" bestFit="1" customWidth="1"/>
    <col min="8218" max="8219" width="9.42578125" style="2" bestFit="1" customWidth="1"/>
    <col min="8220" max="8220" width="9.7109375" style="2" bestFit="1" customWidth="1"/>
    <col min="8221" max="8448" width="9.140625" style="2"/>
    <col min="8449" max="8449" width="30.7109375" style="2" customWidth="1"/>
    <col min="8450" max="8461" width="8.28515625" style="2" customWidth="1"/>
    <col min="8462" max="8464" width="9.28515625" style="2" customWidth="1"/>
    <col min="8465" max="8467" width="0" style="2" hidden="1" customWidth="1"/>
    <col min="8468" max="8468" width="11.28515625" style="2" customWidth="1"/>
    <col min="8469" max="8469" width="9.42578125" style="2" bestFit="1" customWidth="1"/>
    <col min="8470" max="8473" width="9.7109375" style="2" bestFit="1" customWidth="1"/>
    <col min="8474" max="8475" width="9.42578125" style="2" bestFit="1" customWidth="1"/>
    <col min="8476" max="8476" width="9.7109375" style="2" bestFit="1" customWidth="1"/>
    <col min="8477" max="8704" width="9.140625" style="2"/>
    <col min="8705" max="8705" width="30.7109375" style="2" customWidth="1"/>
    <col min="8706" max="8717" width="8.28515625" style="2" customWidth="1"/>
    <col min="8718" max="8720" width="9.28515625" style="2" customWidth="1"/>
    <col min="8721" max="8723" width="0" style="2" hidden="1" customWidth="1"/>
    <col min="8724" max="8724" width="11.28515625" style="2" customWidth="1"/>
    <col min="8725" max="8725" width="9.42578125" style="2" bestFit="1" customWidth="1"/>
    <col min="8726" max="8729" width="9.7109375" style="2" bestFit="1" customWidth="1"/>
    <col min="8730" max="8731" width="9.42578125" style="2" bestFit="1" customWidth="1"/>
    <col min="8732" max="8732" width="9.7109375" style="2" bestFit="1" customWidth="1"/>
    <col min="8733" max="8960" width="9.140625" style="2"/>
    <col min="8961" max="8961" width="30.7109375" style="2" customWidth="1"/>
    <col min="8962" max="8973" width="8.28515625" style="2" customWidth="1"/>
    <col min="8974" max="8976" width="9.28515625" style="2" customWidth="1"/>
    <col min="8977" max="8979" width="0" style="2" hidden="1" customWidth="1"/>
    <col min="8980" max="8980" width="11.28515625" style="2" customWidth="1"/>
    <col min="8981" max="8981" width="9.42578125" style="2" bestFit="1" customWidth="1"/>
    <col min="8982" max="8985" width="9.7109375" style="2" bestFit="1" customWidth="1"/>
    <col min="8986" max="8987" width="9.42578125" style="2" bestFit="1" customWidth="1"/>
    <col min="8988" max="8988" width="9.7109375" style="2" bestFit="1" customWidth="1"/>
    <col min="8989" max="9216" width="9.140625" style="2"/>
    <col min="9217" max="9217" width="30.7109375" style="2" customWidth="1"/>
    <col min="9218" max="9229" width="8.28515625" style="2" customWidth="1"/>
    <col min="9230" max="9232" width="9.28515625" style="2" customWidth="1"/>
    <col min="9233" max="9235" width="0" style="2" hidden="1" customWidth="1"/>
    <col min="9236" max="9236" width="11.28515625" style="2" customWidth="1"/>
    <col min="9237" max="9237" width="9.42578125" style="2" bestFit="1" customWidth="1"/>
    <col min="9238" max="9241" width="9.7109375" style="2" bestFit="1" customWidth="1"/>
    <col min="9242" max="9243" width="9.42578125" style="2" bestFit="1" customWidth="1"/>
    <col min="9244" max="9244" width="9.7109375" style="2" bestFit="1" customWidth="1"/>
    <col min="9245" max="9472" width="9.140625" style="2"/>
    <col min="9473" max="9473" width="30.7109375" style="2" customWidth="1"/>
    <col min="9474" max="9485" width="8.28515625" style="2" customWidth="1"/>
    <col min="9486" max="9488" width="9.28515625" style="2" customWidth="1"/>
    <col min="9489" max="9491" width="0" style="2" hidden="1" customWidth="1"/>
    <col min="9492" max="9492" width="11.28515625" style="2" customWidth="1"/>
    <col min="9493" max="9493" width="9.42578125" style="2" bestFit="1" customWidth="1"/>
    <col min="9494" max="9497" width="9.7109375" style="2" bestFit="1" customWidth="1"/>
    <col min="9498" max="9499" width="9.42578125" style="2" bestFit="1" customWidth="1"/>
    <col min="9500" max="9500" width="9.7109375" style="2" bestFit="1" customWidth="1"/>
    <col min="9501" max="9728" width="9.140625" style="2"/>
    <col min="9729" max="9729" width="30.7109375" style="2" customWidth="1"/>
    <col min="9730" max="9741" width="8.28515625" style="2" customWidth="1"/>
    <col min="9742" max="9744" width="9.28515625" style="2" customWidth="1"/>
    <col min="9745" max="9747" width="0" style="2" hidden="1" customWidth="1"/>
    <col min="9748" max="9748" width="11.28515625" style="2" customWidth="1"/>
    <col min="9749" max="9749" width="9.42578125" style="2" bestFit="1" customWidth="1"/>
    <col min="9750" max="9753" width="9.7109375" style="2" bestFit="1" customWidth="1"/>
    <col min="9754" max="9755" width="9.42578125" style="2" bestFit="1" customWidth="1"/>
    <col min="9756" max="9756" width="9.7109375" style="2" bestFit="1" customWidth="1"/>
    <col min="9757" max="9984" width="9.140625" style="2"/>
    <col min="9985" max="9985" width="30.7109375" style="2" customWidth="1"/>
    <col min="9986" max="9997" width="8.28515625" style="2" customWidth="1"/>
    <col min="9998" max="10000" width="9.28515625" style="2" customWidth="1"/>
    <col min="10001" max="10003" width="0" style="2" hidden="1" customWidth="1"/>
    <col min="10004" max="10004" width="11.28515625" style="2" customWidth="1"/>
    <col min="10005" max="10005" width="9.42578125" style="2" bestFit="1" customWidth="1"/>
    <col min="10006" max="10009" width="9.7109375" style="2" bestFit="1" customWidth="1"/>
    <col min="10010" max="10011" width="9.42578125" style="2" bestFit="1" customWidth="1"/>
    <col min="10012" max="10012" width="9.7109375" style="2" bestFit="1" customWidth="1"/>
    <col min="10013" max="10240" width="9.140625" style="2"/>
    <col min="10241" max="10241" width="30.7109375" style="2" customWidth="1"/>
    <col min="10242" max="10253" width="8.28515625" style="2" customWidth="1"/>
    <col min="10254" max="10256" width="9.28515625" style="2" customWidth="1"/>
    <col min="10257" max="10259" width="0" style="2" hidden="1" customWidth="1"/>
    <col min="10260" max="10260" width="11.28515625" style="2" customWidth="1"/>
    <col min="10261" max="10261" width="9.42578125" style="2" bestFit="1" customWidth="1"/>
    <col min="10262" max="10265" width="9.7109375" style="2" bestFit="1" customWidth="1"/>
    <col min="10266" max="10267" width="9.42578125" style="2" bestFit="1" customWidth="1"/>
    <col min="10268" max="10268" width="9.7109375" style="2" bestFit="1" customWidth="1"/>
    <col min="10269" max="10496" width="9.140625" style="2"/>
    <col min="10497" max="10497" width="30.7109375" style="2" customWidth="1"/>
    <col min="10498" max="10509" width="8.28515625" style="2" customWidth="1"/>
    <col min="10510" max="10512" width="9.28515625" style="2" customWidth="1"/>
    <col min="10513" max="10515" width="0" style="2" hidden="1" customWidth="1"/>
    <col min="10516" max="10516" width="11.28515625" style="2" customWidth="1"/>
    <col min="10517" max="10517" width="9.42578125" style="2" bestFit="1" customWidth="1"/>
    <col min="10518" max="10521" width="9.7109375" style="2" bestFit="1" customWidth="1"/>
    <col min="10522" max="10523" width="9.42578125" style="2" bestFit="1" customWidth="1"/>
    <col min="10524" max="10524" width="9.7109375" style="2" bestFit="1" customWidth="1"/>
    <col min="10525" max="10752" width="9.140625" style="2"/>
    <col min="10753" max="10753" width="30.7109375" style="2" customWidth="1"/>
    <col min="10754" max="10765" width="8.28515625" style="2" customWidth="1"/>
    <col min="10766" max="10768" width="9.28515625" style="2" customWidth="1"/>
    <col min="10769" max="10771" width="0" style="2" hidden="1" customWidth="1"/>
    <col min="10772" max="10772" width="11.28515625" style="2" customWidth="1"/>
    <col min="10773" max="10773" width="9.42578125" style="2" bestFit="1" customWidth="1"/>
    <col min="10774" max="10777" width="9.7109375" style="2" bestFit="1" customWidth="1"/>
    <col min="10778" max="10779" width="9.42578125" style="2" bestFit="1" customWidth="1"/>
    <col min="10780" max="10780" width="9.7109375" style="2" bestFit="1" customWidth="1"/>
    <col min="10781" max="11008" width="9.140625" style="2"/>
    <col min="11009" max="11009" width="30.7109375" style="2" customWidth="1"/>
    <col min="11010" max="11021" width="8.28515625" style="2" customWidth="1"/>
    <col min="11022" max="11024" width="9.28515625" style="2" customWidth="1"/>
    <col min="11025" max="11027" width="0" style="2" hidden="1" customWidth="1"/>
    <col min="11028" max="11028" width="11.28515625" style="2" customWidth="1"/>
    <col min="11029" max="11029" width="9.42578125" style="2" bestFit="1" customWidth="1"/>
    <col min="11030" max="11033" width="9.7109375" style="2" bestFit="1" customWidth="1"/>
    <col min="11034" max="11035" width="9.42578125" style="2" bestFit="1" customWidth="1"/>
    <col min="11036" max="11036" width="9.7109375" style="2" bestFit="1" customWidth="1"/>
    <col min="11037" max="11264" width="9.140625" style="2"/>
    <col min="11265" max="11265" width="30.7109375" style="2" customWidth="1"/>
    <col min="11266" max="11277" width="8.28515625" style="2" customWidth="1"/>
    <col min="11278" max="11280" width="9.28515625" style="2" customWidth="1"/>
    <col min="11281" max="11283" width="0" style="2" hidden="1" customWidth="1"/>
    <col min="11284" max="11284" width="11.28515625" style="2" customWidth="1"/>
    <col min="11285" max="11285" width="9.42578125" style="2" bestFit="1" customWidth="1"/>
    <col min="11286" max="11289" width="9.7109375" style="2" bestFit="1" customWidth="1"/>
    <col min="11290" max="11291" width="9.42578125" style="2" bestFit="1" customWidth="1"/>
    <col min="11292" max="11292" width="9.7109375" style="2" bestFit="1" customWidth="1"/>
    <col min="11293" max="11520" width="9.140625" style="2"/>
    <col min="11521" max="11521" width="30.7109375" style="2" customWidth="1"/>
    <col min="11522" max="11533" width="8.28515625" style="2" customWidth="1"/>
    <col min="11534" max="11536" width="9.28515625" style="2" customWidth="1"/>
    <col min="11537" max="11539" width="0" style="2" hidden="1" customWidth="1"/>
    <col min="11540" max="11540" width="11.28515625" style="2" customWidth="1"/>
    <col min="11541" max="11541" width="9.42578125" style="2" bestFit="1" customWidth="1"/>
    <col min="11542" max="11545" width="9.7109375" style="2" bestFit="1" customWidth="1"/>
    <col min="11546" max="11547" width="9.42578125" style="2" bestFit="1" customWidth="1"/>
    <col min="11548" max="11548" width="9.7109375" style="2" bestFit="1" customWidth="1"/>
    <col min="11549" max="11776" width="9.140625" style="2"/>
    <col min="11777" max="11777" width="30.7109375" style="2" customWidth="1"/>
    <col min="11778" max="11789" width="8.28515625" style="2" customWidth="1"/>
    <col min="11790" max="11792" width="9.28515625" style="2" customWidth="1"/>
    <col min="11793" max="11795" width="0" style="2" hidden="1" customWidth="1"/>
    <col min="11796" max="11796" width="11.28515625" style="2" customWidth="1"/>
    <col min="11797" max="11797" width="9.42578125" style="2" bestFit="1" customWidth="1"/>
    <col min="11798" max="11801" width="9.7109375" style="2" bestFit="1" customWidth="1"/>
    <col min="11802" max="11803" width="9.42578125" style="2" bestFit="1" customWidth="1"/>
    <col min="11804" max="11804" width="9.7109375" style="2" bestFit="1" customWidth="1"/>
    <col min="11805" max="12032" width="9.140625" style="2"/>
    <col min="12033" max="12033" width="30.7109375" style="2" customWidth="1"/>
    <col min="12034" max="12045" width="8.28515625" style="2" customWidth="1"/>
    <col min="12046" max="12048" width="9.28515625" style="2" customWidth="1"/>
    <col min="12049" max="12051" width="0" style="2" hidden="1" customWidth="1"/>
    <col min="12052" max="12052" width="11.28515625" style="2" customWidth="1"/>
    <col min="12053" max="12053" width="9.42578125" style="2" bestFit="1" customWidth="1"/>
    <col min="12054" max="12057" width="9.7109375" style="2" bestFit="1" customWidth="1"/>
    <col min="12058" max="12059" width="9.42578125" style="2" bestFit="1" customWidth="1"/>
    <col min="12060" max="12060" width="9.7109375" style="2" bestFit="1" customWidth="1"/>
    <col min="12061" max="12288" width="9.140625" style="2"/>
    <col min="12289" max="12289" width="30.7109375" style="2" customWidth="1"/>
    <col min="12290" max="12301" width="8.28515625" style="2" customWidth="1"/>
    <col min="12302" max="12304" width="9.28515625" style="2" customWidth="1"/>
    <col min="12305" max="12307" width="0" style="2" hidden="1" customWidth="1"/>
    <col min="12308" max="12308" width="11.28515625" style="2" customWidth="1"/>
    <col min="12309" max="12309" width="9.42578125" style="2" bestFit="1" customWidth="1"/>
    <col min="12310" max="12313" width="9.7109375" style="2" bestFit="1" customWidth="1"/>
    <col min="12314" max="12315" width="9.42578125" style="2" bestFit="1" customWidth="1"/>
    <col min="12316" max="12316" width="9.7109375" style="2" bestFit="1" customWidth="1"/>
    <col min="12317" max="12544" width="9.140625" style="2"/>
    <col min="12545" max="12545" width="30.7109375" style="2" customWidth="1"/>
    <col min="12546" max="12557" width="8.28515625" style="2" customWidth="1"/>
    <col min="12558" max="12560" width="9.28515625" style="2" customWidth="1"/>
    <col min="12561" max="12563" width="0" style="2" hidden="1" customWidth="1"/>
    <col min="12564" max="12564" width="11.28515625" style="2" customWidth="1"/>
    <col min="12565" max="12565" width="9.42578125" style="2" bestFit="1" customWidth="1"/>
    <col min="12566" max="12569" width="9.7109375" style="2" bestFit="1" customWidth="1"/>
    <col min="12570" max="12571" width="9.42578125" style="2" bestFit="1" customWidth="1"/>
    <col min="12572" max="12572" width="9.7109375" style="2" bestFit="1" customWidth="1"/>
    <col min="12573" max="12800" width="9.140625" style="2"/>
    <col min="12801" max="12801" width="30.7109375" style="2" customWidth="1"/>
    <col min="12802" max="12813" width="8.28515625" style="2" customWidth="1"/>
    <col min="12814" max="12816" width="9.28515625" style="2" customWidth="1"/>
    <col min="12817" max="12819" width="0" style="2" hidden="1" customWidth="1"/>
    <col min="12820" max="12820" width="11.28515625" style="2" customWidth="1"/>
    <col min="12821" max="12821" width="9.42578125" style="2" bestFit="1" customWidth="1"/>
    <col min="12822" max="12825" width="9.7109375" style="2" bestFit="1" customWidth="1"/>
    <col min="12826" max="12827" width="9.42578125" style="2" bestFit="1" customWidth="1"/>
    <col min="12828" max="12828" width="9.7109375" style="2" bestFit="1" customWidth="1"/>
    <col min="12829" max="13056" width="9.140625" style="2"/>
    <col min="13057" max="13057" width="30.7109375" style="2" customWidth="1"/>
    <col min="13058" max="13069" width="8.28515625" style="2" customWidth="1"/>
    <col min="13070" max="13072" width="9.28515625" style="2" customWidth="1"/>
    <col min="13073" max="13075" width="0" style="2" hidden="1" customWidth="1"/>
    <col min="13076" max="13076" width="11.28515625" style="2" customWidth="1"/>
    <col min="13077" max="13077" width="9.42578125" style="2" bestFit="1" customWidth="1"/>
    <col min="13078" max="13081" width="9.7109375" style="2" bestFit="1" customWidth="1"/>
    <col min="13082" max="13083" width="9.42578125" style="2" bestFit="1" customWidth="1"/>
    <col min="13084" max="13084" width="9.7109375" style="2" bestFit="1" customWidth="1"/>
    <col min="13085" max="13312" width="9.140625" style="2"/>
    <col min="13313" max="13313" width="30.7109375" style="2" customWidth="1"/>
    <col min="13314" max="13325" width="8.28515625" style="2" customWidth="1"/>
    <col min="13326" max="13328" width="9.28515625" style="2" customWidth="1"/>
    <col min="13329" max="13331" width="0" style="2" hidden="1" customWidth="1"/>
    <col min="13332" max="13332" width="11.28515625" style="2" customWidth="1"/>
    <col min="13333" max="13333" width="9.42578125" style="2" bestFit="1" customWidth="1"/>
    <col min="13334" max="13337" width="9.7109375" style="2" bestFit="1" customWidth="1"/>
    <col min="13338" max="13339" width="9.42578125" style="2" bestFit="1" customWidth="1"/>
    <col min="13340" max="13340" width="9.7109375" style="2" bestFit="1" customWidth="1"/>
    <col min="13341" max="13568" width="9.140625" style="2"/>
    <col min="13569" max="13569" width="30.7109375" style="2" customWidth="1"/>
    <col min="13570" max="13581" width="8.28515625" style="2" customWidth="1"/>
    <col min="13582" max="13584" width="9.28515625" style="2" customWidth="1"/>
    <col min="13585" max="13587" width="0" style="2" hidden="1" customWidth="1"/>
    <col min="13588" max="13588" width="11.28515625" style="2" customWidth="1"/>
    <col min="13589" max="13589" width="9.42578125" style="2" bestFit="1" customWidth="1"/>
    <col min="13590" max="13593" width="9.7109375" style="2" bestFit="1" customWidth="1"/>
    <col min="13594" max="13595" width="9.42578125" style="2" bestFit="1" customWidth="1"/>
    <col min="13596" max="13596" width="9.7109375" style="2" bestFit="1" customWidth="1"/>
    <col min="13597" max="13824" width="9.140625" style="2"/>
    <col min="13825" max="13825" width="30.7109375" style="2" customWidth="1"/>
    <col min="13826" max="13837" width="8.28515625" style="2" customWidth="1"/>
    <col min="13838" max="13840" width="9.28515625" style="2" customWidth="1"/>
    <col min="13841" max="13843" width="0" style="2" hidden="1" customWidth="1"/>
    <col min="13844" max="13844" width="11.28515625" style="2" customWidth="1"/>
    <col min="13845" max="13845" width="9.42578125" style="2" bestFit="1" customWidth="1"/>
    <col min="13846" max="13849" width="9.7109375" style="2" bestFit="1" customWidth="1"/>
    <col min="13850" max="13851" width="9.42578125" style="2" bestFit="1" customWidth="1"/>
    <col min="13852" max="13852" width="9.7109375" style="2" bestFit="1" customWidth="1"/>
    <col min="13853" max="14080" width="9.140625" style="2"/>
    <col min="14081" max="14081" width="30.7109375" style="2" customWidth="1"/>
    <col min="14082" max="14093" width="8.28515625" style="2" customWidth="1"/>
    <col min="14094" max="14096" width="9.28515625" style="2" customWidth="1"/>
    <col min="14097" max="14099" width="0" style="2" hidden="1" customWidth="1"/>
    <col min="14100" max="14100" width="11.28515625" style="2" customWidth="1"/>
    <col min="14101" max="14101" width="9.42578125" style="2" bestFit="1" customWidth="1"/>
    <col min="14102" max="14105" width="9.7109375" style="2" bestFit="1" customWidth="1"/>
    <col min="14106" max="14107" width="9.42578125" style="2" bestFit="1" customWidth="1"/>
    <col min="14108" max="14108" width="9.7109375" style="2" bestFit="1" customWidth="1"/>
    <col min="14109" max="14336" width="9.140625" style="2"/>
    <col min="14337" max="14337" width="30.7109375" style="2" customWidth="1"/>
    <col min="14338" max="14349" width="8.28515625" style="2" customWidth="1"/>
    <col min="14350" max="14352" width="9.28515625" style="2" customWidth="1"/>
    <col min="14353" max="14355" width="0" style="2" hidden="1" customWidth="1"/>
    <col min="14356" max="14356" width="11.28515625" style="2" customWidth="1"/>
    <col min="14357" max="14357" width="9.42578125" style="2" bestFit="1" customWidth="1"/>
    <col min="14358" max="14361" width="9.7109375" style="2" bestFit="1" customWidth="1"/>
    <col min="14362" max="14363" width="9.42578125" style="2" bestFit="1" customWidth="1"/>
    <col min="14364" max="14364" width="9.7109375" style="2" bestFit="1" customWidth="1"/>
    <col min="14365" max="14592" width="9.140625" style="2"/>
    <col min="14593" max="14593" width="30.7109375" style="2" customWidth="1"/>
    <col min="14594" max="14605" width="8.28515625" style="2" customWidth="1"/>
    <col min="14606" max="14608" width="9.28515625" style="2" customWidth="1"/>
    <col min="14609" max="14611" width="0" style="2" hidden="1" customWidth="1"/>
    <col min="14612" max="14612" width="11.28515625" style="2" customWidth="1"/>
    <col min="14613" max="14613" width="9.42578125" style="2" bestFit="1" customWidth="1"/>
    <col min="14614" max="14617" width="9.7109375" style="2" bestFit="1" customWidth="1"/>
    <col min="14618" max="14619" width="9.42578125" style="2" bestFit="1" customWidth="1"/>
    <col min="14620" max="14620" width="9.7109375" style="2" bestFit="1" customWidth="1"/>
    <col min="14621" max="14848" width="9.140625" style="2"/>
    <col min="14849" max="14849" width="30.7109375" style="2" customWidth="1"/>
    <col min="14850" max="14861" width="8.28515625" style="2" customWidth="1"/>
    <col min="14862" max="14864" width="9.28515625" style="2" customWidth="1"/>
    <col min="14865" max="14867" width="0" style="2" hidden="1" customWidth="1"/>
    <col min="14868" max="14868" width="11.28515625" style="2" customWidth="1"/>
    <col min="14869" max="14869" width="9.42578125" style="2" bestFit="1" customWidth="1"/>
    <col min="14870" max="14873" width="9.7109375" style="2" bestFit="1" customWidth="1"/>
    <col min="14874" max="14875" width="9.42578125" style="2" bestFit="1" customWidth="1"/>
    <col min="14876" max="14876" width="9.7109375" style="2" bestFit="1" customWidth="1"/>
    <col min="14877" max="15104" width="9.140625" style="2"/>
    <col min="15105" max="15105" width="30.7109375" style="2" customWidth="1"/>
    <col min="15106" max="15117" width="8.28515625" style="2" customWidth="1"/>
    <col min="15118" max="15120" width="9.28515625" style="2" customWidth="1"/>
    <col min="15121" max="15123" width="0" style="2" hidden="1" customWidth="1"/>
    <col min="15124" max="15124" width="11.28515625" style="2" customWidth="1"/>
    <col min="15125" max="15125" width="9.42578125" style="2" bestFit="1" customWidth="1"/>
    <col min="15126" max="15129" width="9.7109375" style="2" bestFit="1" customWidth="1"/>
    <col min="15130" max="15131" width="9.42578125" style="2" bestFit="1" customWidth="1"/>
    <col min="15132" max="15132" width="9.7109375" style="2" bestFit="1" customWidth="1"/>
    <col min="15133" max="15360" width="9.140625" style="2"/>
    <col min="15361" max="15361" width="30.7109375" style="2" customWidth="1"/>
    <col min="15362" max="15373" width="8.28515625" style="2" customWidth="1"/>
    <col min="15374" max="15376" width="9.28515625" style="2" customWidth="1"/>
    <col min="15377" max="15379" width="0" style="2" hidden="1" customWidth="1"/>
    <col min="15380" max="15380" width="11.28515625" style="2" customWidth="1"/>
    <col min="15381" max="15381" width="9.42578125" style="2" bestFit="1" customWidth="1"/>
    <col min="15382" max="15385" width="9.7109375" style="2" bestFit="1" customWidth="1"/>
    <col min="15386" max="15387" width="9.42578125" style="2" bestFit="1" customWidth="1"/>
    <col min="15388" max="15388" width="9.7109375" style="2" bestFit="1" customWidth="1"/>
    <col min="15389" max="15616" width="9.140625" style="2"/>
    <col min="15617" max="15617" width="30.7109375" style="2" customWidth="1"/>
    <col min="15618" max="15629" width="8.28515625" style="2" customWidth="1"/>
    <col min="15630" max="15632" width="9.28515625" style="2" customWidth="1"/>
    <col min="15633" max="15635" width="0" style="2" hidden="1" customWidth="1"/>
    <col min="15636" max="15636" width="11.28515625" style="2" customWidth="1"/>
    <col min="15637" max="15637" width="9.42578125" style="2" bestFit="1" customWidth="1"/>
    <col min="15638" max="15641" width="9.7109375" style="2" bestFit="1" customWidth="1"/>
    <col min="15642" max="15643" width="9.42578125" style="2" bestFit="1" customWidth="1"/>
    <col min="15644" max="15644" width="9.7109375" style="2" bestFit="1" customWidth="1"/>
    <col min="15645" max="15872" width="9.140625" style="2"/>
    <col min="15873" max="15873" width="30.7109375" style="2" customWidth="1"/>
    <col min="15874" max="15885" width="8.28515625" style="2" customWidth="1"/>
    <col min="15886" max="15888" width="9.28515625" style="2" customWidth="1"/>
    <col min="15889" max="15891" width="0" style="2" hidden="1" customWidth="1"/>
    <col min="15892" max="15892" width="11.28515625" style="2" customWidth="1"/>
    <col min="15893" max="15893" width="9.42578125" style="2" bestFit="1" customWidth="1"/>
    <col min="15894" max="15897" width="9.7109375" style="2" bestFit="1" customWidth="1"/>
    <col min="15898" max="15899" width="9.42578125" style="2" bestFit="1" customWidth="1"/>
    <col min="15900" max="15900" width="9.7109375" style="2" bestFit="1" customWidth="1"/>
    <col min="15901" max="16128" width="9.140625" style="2"/>
    <col min="16129" max="16129" width="30.7109375" style="2" customWidth="1"/>
    <col min="16130" max="16141" width="8.28515625" style="2" customWidth="1"/>
    <col min="16142" max="16144" width="9.28515625" style="2" customWidth="1"/>
    <col min="16145" max="16147" width="0" style="2" hidden="1" customWidth="1"/>
    <col min="16148" max="16148" width="11.28515625" style="2" customWidth="1"/>
    <col min="16149" max="16149" width="9.42578125" style="2" bestFit="1" customWidth="1"/>
    <col min="16150" max="16153" width="9.7109375" style="2" bestFit="1" customWidth="1"/>
    <col min="16154" max="16155" width="9.42578125" style="2" bestFit="1" customWidth="1"/>
    <col min="16156" max="16156" width="9.7109375" style="2" bestFit="1" customWidth="1"/>
    <col min="16157" max="16384" width="9.140625" style="2"/>
  </cols>
  <sheetData>
    <row r="1" spans="1:22" ht="13.5" customHeight="1" x14ac:dyDescent="0.25">
      <c r="A1" s="1" t="str">
        <f>muni&amp;" - "&amp; TableA30</f>
        <v>LIM333 Greater Tzaneen - Supporting Table SA30 Budgeted monthly cash flow</v>
      </c>
      <c r="B1" s="1"/>
      <c r="C1" s="1"/>
      <c r="D1" s="1"/>
      <c r="E1" s="1"/>
      <c r="F1" s="1"/>
      <c r="G1" s="1"/>
      <c r="H1" s="1"/>
      <c r="I1" s="1"/>
      <c r="J1" s="1"/>
      <c r="K1" s="1"/>
      <c r="L1" s="1"/>
      <c r="M1" s="1"/>
      <c r="N1" s="1"/>
      <c r="O1" s="1"/>
      <c r="P1" s="1"/>
      <c r="Q1" s="1"/>
    </row>
    <row r="2" spans="1:22" ht="28.5" customHeight="1" x14ac:dyDescent="0.25">
      <c r="A2" s="3" t="s">
        <v>0</v>
      </c>
      <c r="B2" s="77" t="str">
        <f>Head9</f>
        <v>Budget Year 2019/20</v>
      </c>
      <c r="C2" s="78"/>
      <c r="D2" s="78"/>
      <c r="E2" s="78"/>
      <c r="F2" s="78"/>
      <c r="G2" s="78"/>
      <c r="H2" s="78"/>
      <c r="I2" s="78"/>
      <c r="J2" s="78"/>
      <c r="K2" s="78"/>
      <c r="L2" s="78"/>
      <c r="M2" s="78"/>
      <c r="N2" s="79" t="s">
        <v>1</v>
      </c>
      <c r="O2" s="80"/>
      <c r="P2" s="81"/>
    </row>
    <row r="3" spans="1:22" ht="25.5" x14ac:dyDescent="0.25">
      <c r="A3" s="4" t="s">
        <v>2</v>
      </c>
      <c r="B3" s="5" t="s">
        <v>3</v>
      </c>
      <c r="C3" s="6" t="s">
        <v>4</v>
      </c>
      <c r="D3" s="6" t="s">
        <v>5</v>
      </c>
      <c r="E3" s="6" t="s">
        <v>6</v>
      </c>
      <c r="F3" s="6" t="s">
        <v>7</v>
      </c>
      <c r="G3" s="6" t="s">
        <v>8</v>
      </c>
      <c r="H3" s="6" t="s">
        <v>9</v>
      </c>
      <c r="I3" s="6" t="s">
        <v>10</v>
      </c>
      <c r="J3" s="6" t="s">
        <v>11</v>
      </c>
      <c r="K3" s="6" t="s">
        <v>12</v>
      </c>
      <c r="L3" s="6" t="s">
        <v>13</v>
      </c>
      <c r="M3" s="7" t="s">
        <v>14</v>
      </c>
      <c r="N3" s="5" t="str">
        <f>Head9</f>
        <v>Budget Year 2019/20</v>
      </c>
      <c r="O3" s="6" t="str">
        <f>Head10</f>
        <v>Budget Year +1 2020/21</v>
      </c>
      <c r="P3" s="8" t="str">
        <f>Head11</f>
        <v>Budget Year +2 2021/22</v>
      </c>
    </row>
    <row r="4" spans="1:22" x14ac:dyDescent="0.25">
      <c r="A4" s="9" t="s">
        <v>15</v>
      </c>
      <c r="B4" s="10"/>
      <c r="C4" s="11"/>
      <c r="D4" s="11"/>
      <c r="E4" s="11"/>
      <c r="F4" s="11"/>
      <c r="G4" s="11"/>
      <c r="H4" s="11"/>
      <c r="I4" s="11"/>
      <c r="J4" s="11"/>
      <c r="K4" s="11"/>
      <c r="L4" s="11"/>
      <c r="M4" s="12"/>
      <c r="N4" s="13">
        <v>1</v>
      </c>
      <c r="O4" s="11"/>
      <c r="P4" s="14"/>
      <c r="T4" s="15"/>
    </row>
    <row r="5" spans="1:22" x14ac:dyDescent="0.25">
      <c r="A5" s="16" t="str">
        <f>'[1]A4-FinPerf RE'!A5</f>
        <v>Property rates</v>
      </c>
      <c r="B5" s="17">
        <v>7059958.9127725987</v>
      </c>
      <c r="C5" s="18">
        <v>8067663.3163042832</v>
      </c>
      <c r="D5" s="18">
        <v>7438020.0595629048</v>
      </c>
      <c r="E5" s="18">
        <v>8271730.6868978646</v>
      </c>
      <c r="F5" s="18">
        <v>8210946.8003231008</v>
      </c>
      <c r="G5" s="18">
        <v>8099657.2181721767</v>
      </c>
      <c r="H5" s="18">
        <v>7959251.3962304154</v>
      </c>
      <c r="I5" s="18">
        <v>8879934.8154676147</v>
      </c>
      <c r="J5" s="18">
        <v>9742694.5445442591</v>
      </c>
      <c r="K5" s="18">
        <v>9519831.5249093082</v>
      </c>
      <c r="L5" s="18">
        <v>8455682.4384750575</v>
      </c>
      <c r="M5" s="19">
        <f t="shared" ref="M5:M19" si="0">N5-SUM(B5:L5)</f>
        <v>9454628.2863404155</v>
      </c>
      <c r="N5" s="17">
        <v>101160000</v>
      </c>
      <c r="O5" s="18">
        <v>106622640</v>
      </c>
      <c r="P5" s="20">
        <v>112380532.2</v>
      </c>
      <c r="Q5" s="21">
        <v>100001</v>
      </c>
      <c r="R5" s="22">
        <v>100001</v>
      </c>
      <c r="S5" s="22">
        <v>100001</v>
      </c>
      <c r="T5" s="15"/>
      <c r="U5" s="15"/>
      <c r="V5" s="15"/>
    </row>
    <row r="6" spans="1:22" x14ac:dyDescent="0.25">
      <c r="A6" s="16" t="str">
        <f>'[1]A4-FinPerf RE'!A6</f>
        <v>Service charges - electricity revenue</v>
      </c>
      <c r="B6" s="17">
        <v>36847991.393972732</v>
      </c>
      <c r="C6" s="18">
        <v>37539547.282706663</v>
      </c>
      <c r="D6" s="18">
        <v>44711682.423343621</v>
      </c>
      <c r="E6" s="18">
        <v>46423561.153504334</v>
      </c>
      <c r="F6" s="18">
        <v>49705701.007523336</v>
      </c>
      <c r="G6" s="18">
        <v>39163379.952430286</v>
      </c>
      <c r="H6" s="18">
        <v>41848216.20620247</v>
      </c>
      <c r="I6" s="18">
        <v>42140609.43427296</v>
      </c>
      <c r="J6" s="18">
        <v>39443771.610256888</v>
      </c>
      <c r="K6" s="18">
        <v>36229385.305975407</v>
      </c>
      <c r="L6" s="18">
        <v>48927020.727153175</v>
      </c>
      <c r="M6" s="19">
        <f t="shared" si="0"/>
        <v>42179909.502658129</v>
      </c>
      <c r="N6" s="17">
        <v>505160776</v>
      </c>
      <c r="O6" s="18">
        <v>531694257.72000003</v>
      </c>
      <c r="P6" s="20">
        <v>559660547.44000006</v>
      </c>
      <c r="T6" s="15"/>
      <c r="U6" s="15"/>
      <c r="V6" s="15"/>
    </row>
    <row r="7" spans="1:22" x14ac:dyDescent="0.25">
      <c r="A7" s="16" t="str">
        <f>'[1]A4-FinPerf RE'!A7</f>
        <v>Service charges - water revenue</v>
      </c>
      <c r="B7" s="17"/>
      <c r="C7" s="18"/>
      <c r="D7" s="18"/>
      <c r="E7" s="18"/>
      <c r="F7" s="18"/>
      <c r="G7" s="18"/>
      <c r="H7" s="18"/>
      <c r="I7" s="18"/>
      <c r="J7" s="18"/>
      <c r="K7" s="18"/>
      <c r="L7" s="18"/>
      <c r="M7" s="19">
        <f t="shared" si="0"/>
        <v>0</v>
      </c>
      <c r="N7" s="17"/>
      <c r="O7" s="18"/>
      <c r="P7" s="20"/>
      <c r="T7" s="15"/>
      <c r="U7" s="15"/>
      <c r="V7" s="15"/>
    </row>
    <row r="8" spans="1:22" x14ac:dyDescent="0.25">
      <c r="A8" s="16" t="str">
        <f>'[1]A4-FinPerf RE'!A8</f>
        <v>Service charges - sanitation revenue</v>
      </c>
      <c r="B8" s="17"/>
      <c r="C8" s="18"/>
      <c r="D8" s="18"/>
      <c r="E8" s="18"/>
      <c r="F8" s="18"/>
      <c r="G8" s="18"/>
      <c r="H8" s="18"/>
      <c r="I8" s="18"/>
      <c r="J8" s="18"/>
      <c r="K8" s="18"/>
      <c r="L8" s="18"/>
      <c r="M8" s="19">
        <f t="shared" si="0"/>
        <v>0</v>
      </c>
      <c r="N8" s="17"/>
      <c r="O8" s="18"/>
      <c r="P8" s="20"/>
      <c r="T8" s="15"/>
      <c r="U8" s="15"/>
      <c r="V8" s="15"/>
    </row>
    <row r="9" spans="1:22" x14ac:dyDescent="0.25">
      <c r="A9" s="16" t="str">
        <f>'[1]A4-FinPerf RE'!A9</f>
        <v>Service charges - refuse revenue</v>
      </c>
      <c r="B9" s="17">
        <v>2148416.621527724</v>
      </c>
      <c r="C9" s="18">
        <v>2666945.5866240235</v>
      </c>
      <c r="D9" s="18">
        <v>2753063.7388313473</v>
      </c>
      <c r="E9" s="18">
        <v>2662317.4917593892</v>
      </c>
      <c r="F9" s="18">
        <v>2987567.0936880945</v>
      </c>
      <c r="G9" s="18">
        <v>2527422.3459034786</v>
      </c>
      <c r="H9" s="18">
        <v>2428029.8930075923</v>
      </c>
      <c r="I9" s="18">
        <v>2384328.9249765878</v>
      </c>
      <c r="J9" s="18">
        <v>2409846.1280994127</v>
      </c>
      <c r="K9" s="18">
        <v>2793545.0427508135</v>
      </c>
      <c r="L9" s="18">
        <v>2459854.146944806</v>
      </c>
      <c r="M9" s="19">
        <f t="shared" si="0"/>
        <v>2802587.4258867316</v>
      </c>
      <c r="N9" s="17">
        <v>31023924.440000001</v>
      </c>
      <c r="O9" s="18">
        <v>32699215.920000002</v>
      </c>
      <c r="P9" s="20">
        <v>34464973.759999998</v>
      </c>
      <c r="T9" s="15"/>
      <c r="U9" s="15"/>
      <c r="V9" s="15"/>
    </row>
    <row r="10" spans="1:22" ht="1.9" customHeight="1" x14ac:dyDescent="0.25">
      <c r="A10" s="16"/>
      <c r="B10" s="23"/>
      <c r="C10" s="24"/>
      <c r="D10" s="24"/>
      <c r="E10" s="24"/>
      <c r="F10" s="24"/>
      <c r="G10" s="24"/>
      <c r="H10" s="24"/>
      <c r="I10" s="24"/>
      <c r="J10" s="24"/>
      <c r="K10" s="24"/>
      <c r="L10" s="24"/>
      <c r="M10" s="25"/>
      <c r="N10" s="23"/>
      <c r="O10" s="24"/>
      <c r="P10" s="26"/>
      <c r="T10" s="15"/>
      <c r="U10" s="15"/>
      <c r="V10" s="15"/>
    </row>
    <row r="11" spans="1:22" x14ac:dyDescent="0.25">
      <c r="A11" s="16" t="str">
        <f>'[1]A4-FinPerf RE'!A11</f>
        <v>Rental of facilities and equipment</v>
      </c>
      <c r="B11" s="17">
        <v>168171.86395076639</v>
      </c>
      <c r="C11" s="18">
        <v>170020.16680946175</v>
      </c>
      <c r="D11" s="18">
        <v>161608.01918334991</v>
      </c>
      <c r="E11" s="18">
        <v>163631.67385171508</v>
      </c>
      <c r="F11" s="18">
        <v>170233.43252392643</v>
      </c>
      <c r="G11" s="18">
        <v>163598.49918502098</v>
      </c>
      <c r="H11" s="18">
        <v>166205.08013959124</v>
      </c>
      <c r="I11" s="18">
        <v>157627.05918000548</v>
      </c>
      <c r="J11" s="18">
        <v>165612.67537718912</v>
      </c>
      <c r="K11" s="18">
        <v>157627.05918000548</v>
      </c>
      <c r="L11" s="18">
        <v>164878.09347181016</v>
      </c>
      <c r="M11" s="19">
        <f t="shared" si="0"/>
        <v>5118.3771471576765</v>
      </c>
      <c r="N11" s="17">
        <v>1814332</v>
      </c>
      <c r="O11" s="18">
        <v>1912305.56</v>
      </c>
      <c r="P11" s="20">
        <v>2015570.04</v>
      </c>
      <c r="T11" s="15"/>
      <c r="U11" s="15"/>
      <c r="V11" s="15"/>
    </row>
    <row r="12" spans="1:22" x14ac:dyDescent="0.25">
      <c r="A12" s="16" t="str">
        <f>'[1]A4-FinPerf RE'!A12</f>
        <v>Interest earned - external investments</v>
      </c>
      <c r="B12" s="17">
        <v>0</v>
      </c>
      <c r="C12" s="18">
        <v>0</v>
      </c>
      <c r="D12" s="18">
        <v>110106.34753955895</v>
      </c>
      <c r="E12" s="18">
        <v>0</v>
      </c>
      <c r="F12" s="18">
        <v>683509.03033713985</v>
      </c>
      <c r="G12" s="18">
        <v>84010.677395225372</v>
      </c>
      <c r="H12" s="18">
        <v>186843.06202505692</v>
      </c>
      <c r="I12" s="18">
        <v>120736.4093614265</v>
      </c>
      <c r="J12" s="18">
        <v>108801.50995525815</v>
      </c>
      <c r="K12" s="18">
        <v>1092501.2991047329</v>
      </c>
      <c r="L12" s="18">
        <v>42189.936425698615</v>
      </c>
      <c r="M12" s="19">
        <f t="shared" si="0"/>
        <v>582001.72785590263</v>
      </c>
      <c r="N12" s="17">
        <v>3010700</v>
      </c>
      <c r="O12" s="18">
        <v>3173277.8</v>
      </c>
      <c r="P12" s="20">
        <v>3344635</v>
      </c>
      <c r="T12" s="15"/>
      <c r="U12" s="15"/>
      <c r="V12" s="15"/>
    </row>
    <row r="13" spans="1:22" x14ac:dyDescent="0.25">
      <c r="A13" s="16" t="str">
        <f>'[1]A4-FinPerf RE'!A13</f>
        <v>Interest earned - outstanding debtors</v>
      </c>
      <c r="B13" s="17">
        <v>933657.09330265096</v>
      </c>
      <c r="C13" s="18">
        <v>970800.22986446496</v>
      </c>
      <c r="D13" s="18">
        <v>930845.46546918596</v>
      </c>
      <c r="E13" s="18">
        <v>1042907.18887471</v>
      </c>
      <c r="F13" s="18">
        <v>1020900.25107633</v>
      </c>
      <c r="G13" s="18">
        <v>1019933.12371181</v>
      </c>
      <c r="H13" s="18">
        <v>1046673.84237471</v>
      </c>
      <c r="I13" s="18">
        <v>997689.19432776095</v>
      </c>
      <c r="J13" s="18">
        <v>1054567.1748899601</v>
      </c>
      <c r="K13" s="18">
        <v>1093646.58313049</v>
      </c>
      <c r="L13" s="18">
        <v>875941.07015450904</v>
      </c>
      <c r="M13" s="19">
        <f t="shared" si="0"/>
        <v>912438.7828234192</v>
      </c>
      <c r="N13" s="17">
        <v>11900000</v>
      </c>
      <c r="O13" s="18">
        <v>12542600</v>
      </c>
      <c r="P13" s="20">
        <v>13219900.399999999</v>
      </c>
      <c r="T13" s="15"/>
      <c r="U13" s="15"/>
      <c r="V13" s="15"/>
    </row>
    <row r="14" spans="1:22" x14ac:dyDescent="0.25">
      <c r="A14" s="16" t="str">
        <f>'[1]A4-FinPerf RE'!A14</f>
        <v>Dividends received</v>
      </c>
      <c r="B14" s="17">
        <v>0</v>
      </c>
      <c r="C14" s="18">
        <v>0</v>
      </c>
      <c r="D14" s="18">
        <v>0</v>
      </c>
      <c r="E14" s="18">
        <v>0</v>
      </c>
      <c r="F14" s="18">
        <v>0</v>
      </c>
      <c r="G14" s="18">
        <v>0</v>
      </c>
      <c r="H14" s="18">
        <v>0</v>
      </c>
      <c r="I14" s="18">
        <v>0</v>
      </c>
      <c r="J14" s="18">
        <v>0</v>
      </c>
      <c r="K14" s="18">
        <v>0</v>
      </c>
      <c r="L14" s="18">
        <v>0</v>
      </c>
      <c r="M14" s="19">
        <f t="shared" si="0"/>
        <v>0</v>
      </c>
      <c r="N14" s="17"/>
      <c r="O14" s="18"/>
      <c r="P14" s="20"/>
      <c r="T14" s="15"/>
      <c r="U14" s="15"/>
      <c r="V14" s="15"/>
    </row>
    <row r="15" spans="1:22" x14ac:dyDescent="0.25">
      <c r="A15" s="16" t="str">
        <f>'[1]A4-FinPerf RE'!A15</f>
        <v>Fines, penalties and forfeits</v>
      </c>
      <c r="B15" s="17">
        <v>2214819.635667657</v>
      </c>
      <c r="C15" s="18">
        <v>2544843.2511410303</v>
      </c>
      <c r="D15" s="18">
        <v>3514858.3679363001</v>
      </c>
      <c r="E15" s="18">
        <v>2706519.6334449477</v>
      </c>
      <c r="F15" s="18">
        <v>2306905.4426802583</v>
      </c>
      <c r="G15" s="18">
        <v>5598873.1965029547</v>
      </c>
      <c r="H15" s="18">
        <v>2321294.1873465162</v>
      </c>
      <c r="I15" s="18">
        <v>1745852.3432670569</v>
      </c>
      <c r="J15" s="18">
        <v>3457875.484895682</v>
      </c>
      <c r="K15" s="18">
        <v>3894988.9247005461</v>
      </c>
      <c r="L15" s="18">
        <v>2164788.254176226</v>
      </c>
      <c r="M15" s="19">
        <f t="shared" si="0"/>
        <v>2179403.6782408208</v>
      </c>
      <c r="N15" s="17">
        <v>34651022.399999999</v>
      </c>
      <c r="O15" s="18">
        <v>36522177.300000004</v>
      </c>
      <c r="P15" s="20">
        <v>38494375.200000003</v>
      </c>
      <c r="T15" s="15"/>
      <c r="U15" s="15"/>
      <c r="V15" s="15"/>
    </row>
    <row r="16" spans="1:22" x14ac:dyDescent="0.25">
      <c r="A16" s="16" t="str">
        <f>'[1]A4-FinPerf RE'!A16</f>
        <v>Licences and permits</v>
      </c>
      <c r="B16" s="17">
        <v>64732.272342481781</v>
      </c>
      <c r="C16" s="18">
        <v>63109.611890026863</v>
      </c>
      <c r="D16" s="18">
        <v>46816.858977649361</v>
      </c>
      <c r="E16" s="18">
        <v>108487.446439637</v>
      </c>
      <c r="F16" s="18">
        <v>50830.311161633043</v>
      </c>
      <c r="G16" s="18">
        <v>23271.961314832428</v>
      </c>
      <c r="H16" s="18">
        <v>45414.243162257902</v>
      </c>
      <c r="I16" s="18">
        <v>53840.737791395317</v>
      </c>
      <c r="J16" s="18">
        <v>55482.297783229871</v>
      </c>
      <c r="K16" s="18">
        <v>67883.095550493119</v>
      </c>
      <c r="L16" s="18">
        <v>75703.454952382424</v>
      </c>
      <c r="M16" s="19">
        <f t="shared" si="0"/>
        <v>96067.708633980947</v>
      </c>
      <c r="N16" s="17">
        <v>751640</v>
      </c>
      <c r="O16" s="18">
        <v>792228.56</v>
      </c>
      <c r="P16" s="20">
        <v>835008.56</v>
      </c>
      <c r="T16" s="15"/>
      <c r="U16" s="15"/>
      <c r="V16" s="15"/>
    </row>
    <row r="17" spans="1:23" x14ac:dyDescent="0.25">
      <c r="A17" s="16" t="str">
        <f>'[1]A4-FinPerf RE'!A17</f>
        <v>Agency services</v>
      </c>
      <c r="B17" s="17">
        <v>3845020.6346410518</v>
      </c>
      <c r="C17" s="18">
        <v>3447762.7795603555</v>
      </c>
      <c r="D17" s="18">
        <v>4893794.893478713</v>
      </c>
      <c r="E17" s="18">
        <v>4052361.6236235048</v>
      </c>
      <c r="F17" s="18">
        <v>3719577.5800350783</v>
      </c>
      <c r="G17" s="18">
        <v>3413062.4379920484</v>
      </c>
      <c r="H17" s="18">
        <v>4209327.7522872211</v>
      </c>
      <c r="I17" s="18">
        <v>4375286.4766559713</v>
      </c>
      <c r="J17" s="18">
        <v>3031362.3703563232</v>
      </c>
      <c r="K17" s="18">
        <v>4683812.2875308739</v>
      </c>
      <c r="L17" s="18">
        <v>4683812.2875308739</v>
      </c>
      <c r="M17" s="19">
        <f t="shared" si="0"/>
        <v>3942680.7763079777</v>
      </c>
      <c r="N17" s="17">
        <v>48297861.899999999</v>
      </c>
      <c r="O17" s="18">
        <v>50905946.700000003</v>
      </c>
      <c r="P17" s="20">
        <v>53654868</v>
      </c>
      <c r="T17" s="15"/>
      <c r="U17" s="15"/>
      <c r="V17" s="15"/>
    </row>
    <row r="18" spans="1:23" x14ac:dyDescent="0.25">
      <c r="A18" s="27" t="s">
        <v>16</v>
      </c>
      <c r="B18" s="17">
        <v>160305224.71862945</v>
      </c>
      <c r="C18" s="18">
        <v>3419889.8628195934</v>
      </c>
      <c r="D18" s="18">
        <v>572188.79697912477</v>
      </c>
      <c r="E18" s="18">
        <v>1284037.5671264466</v>
      </c>
      <c r="F18" s="18">
        <v>127396576.16138989</v>
      </c>
      <c r="G18" s="18">
        <v>473942.45058368589</v>
      </c>
      <c r="H18" s="18">
        <v>321153.8151481286</v>
      </c>
      <c r="I18" s="18">
        <v>1218031.6994946899</v>
      </c>
      <c r="J18" s="18">
        <v>121309104.92783004</v>
      </c>
      <c r="K18" s="18">
        <v>0</v>
      </c>
      <c r="L18" s="18">
        <v>0</v>
      </c>
      <c r="M18" s="19">
        <f t="shared" si="0"/>
        <v>-1.0728836059570313E-6</v>
      </c>
      <c r="N18" s="17">
        <v>416300150</v>
      </c>
      <c r="O18" s="18">
        <v>446332500</v>
      </c>
      <c r="P18" s="20">
        <v>466558050</v>
      </c>
      <c r="T18" s="15"/>
      <c r="U18" s="15"/>
      <c r="V18" s="15"/>
    </row>
    <row r="19" spans="1:23" x14ac:dyDescent="0.25">
      <c r="A19" s="16" t="str">
        <f>'[1]A4-FinPerf RE'!A19</f>
        <v>Other revenue</v>
      </c>
      <c r="B19" s="17">
        <v>664486.09839608986</v>
      </c>
      <c r="C19" s="18">
        <v>427691.11189217452</v>
      </c>
      <c r="D19" s="18">
        <v>586929.30006979359</v>
      </c>
      <c r="E19" s="18">
        <v>542694.56916734215</v>
      </c>
      <c r="F19" s="18">
        <v>772582.52196729369</v>
      </c>
      <c r="G19" s="18">
        <v>401289.6068775857</v>
      </c>
      <c r="H19" s="18">
        <v>736635.46996968472</v>
      </c>
      <c r="I19" s="18">
        <v>561775.92160141922</v>
      </c>
      <c r="J19" s="18">
        <v>503061.08484743536</v>
      </c>
      <c r="K19" s="18">
        <v>407292.40926248394</v>
      </c>
      <c r="L19" s="18">
        <v>491988.24167800345</v>
      </c>
      <c r="M19" s="19">
        <f t="shared" si="0"/>
        <v>3992884.3642706936</v>
      </c>
      <c r="N19" s="17">
        <v>10089310.699999999</v>
      </c>
      <c r="O19" s="18">
        <v>10634133.800000001</v>
      </c>
      <c r="P19" s="20">
        <v>11208376.940000001</v>
      </c>
      <c r="T19" s="15"/>
      <c r="U19" s="15"/>
      <c r="V19" s="15"/>
    </row>
    <row r="20" spans="1:23" x14ac:dyDescent="0.25">
      <c r="A20" s="28" t="s">
        <v>17</v>
      </c>
      <c r="B20" s="29">
        <f>SUM(B5:B9)+SUM(B11:B19)</f>
        <v>214252479.2452032</v>
      </c>
      <c r="C20" s="30">
        <f t="shared" ref="C20:P20" si="1">SUM(C5:C9)+SUM(C11:C19)</f>
        <v>59318273.199612081</v>
      </c>
      <c r="D20" s="30">
        <f t="shared" si="1"/>
        <v>65719914.271371558</v>
      </c>
      <c r="E20" s="30">
        <f t="shared" si="1"/>
        <v>67258249.034689888</v>
      </c>
      <c r="F20" s="30">
        <f t="shared" si="1"/>
        <v>197025329.63270608</v>
      </c>
      <c r="G20" s="30">
        <f t="shared" si="1"/>
        <v>60968441.470069103</v>
      </c>
      <c r="H20" s="30">
        <f t="shared" si="1"/>
        <v>61269044.947893642</v>
      </c>
      <c r="I20" s="30">
        <f t="shared" si="1"/>
        <v>62635713.01639688</v>
      </c>
      <c r="J20" s="30">
        <f t="shared" si="1"/>
        <v>181282179.80883569</v>
      </c>
      <c r="K20" s="30">
        <f t="shared" si="1"/>
        <v>59940513.532095157</v>
      </c>
      <c r="L20" s="30">
        <f t="shared" si="1"/>
        <v>68341858.650962546</v>
      </c>
      <c r="M20" s="31">
        <f t="shared" si="1"/>
        <v>66147720.630164161</v>
      </c>
      <c r="N20" s="29">
        <f t="shared" si="1"/>
        <v>1164159717.4400001</v>
      </c>
      <c r="O20" s="30">
        <f t="shared" si="1"/>
        <v>1233831283.3600001</v>
      </c>
      <c r="P20" s="32">
        <f t="shared" si="1"/>
        <v>1295836837.5400002</v>
      </c>
      <c r="Q20" s="15"/>
      <c r="R20" s="15"/>
      <c r="S20" s="15"/>
      <c r="T20" s="15"/>
      <c r="U20" s="15"/>
      <c r="V20" s="15"/>
      <c r="W20" s="15"/>
    </row>
    <row r="21" spans="1:23" ht="4.9000000000000004" customHeight="1" x14ac:dyDescent="0.25">
      <c r="A21" s="33"/>
      <c r="B21" s="34"/>
      <c r="C21" s="35"/>
      <c r="D21" s="35"/>
      <c r="E21" s="35"/>
      <c r="F21" s="35"/>
      <c r="G21" s="35"/>
      <c r="H21" s="35"/>
      <c r="I21" s="35"/>
      <c r="J21" s="35"/>
      <c r="K21" s="35"/>
      <c r="L21" s="35"/>
      <c r="M21" s="36"/>
      <c r="N21" s="34"/>
      <c r="O21" s="35"/>
      <c r="P21" s="37"/>
      <c r="Q21" s="15"/>
      <c r="R21" s="15"/>
      <c r="S21" s="15"/>
      <c r="T21" s="15"/>
      <c r="U21" s="15"/>
      <c r="V21" s="15"/>
      <c r="W21" s="15"/>
    </row>
    <row r="22" spans="1:23" ht="11.25" customHeight="1" x14ac:dyDescent="0.25">
      <c r="A22" s="38" t="s">
        <v>18</v>
      </c>
      <c r="B22" s="34"/>
      <c r="C22" s="35"/>
      <c r="D22" s="35"/>
      <c r="E22" s="35"/>
      <c r="F22" s="35"/>
      <c r="G22" s="35"/>
      <c r="H22" s="35"/>
      <c r="I22" s="35"/>
      <c r="J22" s="35"/>
      <c r="K22" s="35"/>
      <c r="L22" s="35"/>
      <c r="M22" s="36"/>
      <c r="N22" s="34"/>
      <c r="O22" s="35"/>
      <c r="P22" s="37"/>
      <c r="Q22" s="15"/>
      <c r="R22" s="15"/>
      <c r="S22" s="15"/>
      <c r="T22" s="15"/>
      <c r="U22" s="15"/>
      <c r="V22" s="15"/>
      <c r="W22" s="15"/>
    </row>
    <row r="23" spans="1:23" ht="11.25" customHeight="1" x14ac:dyDescent="0.25">
      <c r="A23" s="39" t="s">
        <v>19</v>
      </c>
      <c r="B23" s="17"/>
      <c r="C23" s="18"/>
      <c r="D23" s="18"/>
      <c r="E23" s="18"/>
      <c r="F23" s="18"/>
      <c r="G23" s="18"/>
      <c r="H23" s="18"/>
      <c r="I23" s="18"/>
      <c r="J23" s="18"/>
      <c r="K23" s="18"/>
      <c r="L23" s="18"/>
      <c r="M23" s="36">
        <f t="shared" ref="M23:M31" si="2">N23-SUM(B23:L23)</f>
        <v>0</v>
      </c>
      <c r="N23" s="17"/>
      <c r="O23" s="18"/>
      <c r="P23" s="20"/>
      <c r="Q23" s="15"/>
      <c r="R23" s="15"/>
      <c r="S23" s="15"/>
      <c r="T23" s="15"/>
      <c r="U23" s="15"/>
      <c r="V23" s="15"/>
      <c r="W23" s="15"/>
    </row>
    <row r="24" spans="1:23" ht="90" customHeight="1" x14ac:dyDescent="0.25">
      <c r="A24" s="40" t="str">
        <f>'[1]A4-FinPerf RE'!A39&amp;" &amp; "&amp;'[1]A4-FinPerf RE'!A40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4" s="17">
        <v>38566233.97859291</v>
      </c>
      <c r="C24" s="18">
        <v>0</v>
      </c>
      <c r="D24" s="18">
        <v>0</v>
      </c>
      <c r="E24" s="18">
        <v>0</v>
      </c>
      <c r="F24" s="18">
        <v>0</v>
      </c>
      <c r="G24" s="18">
        <v>30164169.264905348</v>
      </c>
      <c r="H24" s="18">
        <v>0</v>
      </c>
      <c r="I24" s="18">
        <v>0</v>
      </c>
      <c r="J24" s="18">
        <v>20819446.756501738</v>
      </c>
      <c r="K24" s="18"/>
      <c r="L24" s="18"/>
      <c r="M24" s="36">
        <f t="shared" si="2"/>
        <v>0</v>
      </c>
      <c r="N24" s="17">
        <v>89549850</v>
      </c>
      <c r="O24" s="18">
        <v>94667500</v>
      </c>
      <c r="P24" s="20">
        <v>102030950</v>
      </c>
      <c r="Q24" s="15"/>
      <c r="R24" s="15"/>
      <c r="S24" s="15"/>
      <c r="T24" s="15"/>
      <c r="U24" s="15"/>
      <c r="V24" s="15"/>
      <c r="W24" s="15"/>
    </row>
    <row r="25" spans="1:23" ht="11.25" customHeight="1" x14ac:dyDescent="0.25">
      <c r="A25" s="41" t="str">
        <f>'[1]A7-CFlow'!A21</f>
        <v>Proceeds on disposal of PPE</v>
      </c>
      <c r="B25" s="17"/>
      <c r="C25" s="18"/>
      <c r="D25" s="18"/>
      <c r="E25" s="18"/>
      <c r="F25" s="18"/>
      <c r="G25" s="18"/>
      <c r="H25" s="18"/>
      <c r="I25" s="18"/>
      <c r="J25" s="18"/>
      <c r="K25" s="18"/>
      <c r="L25" s="18"/>
      <c r="M25" s="36">
        <f t="shared" si="2"/>
        <v>2500000</v>
      </c>
      <c r="N25" s="17">
        <v>2500000</v>
      </c>
      <c r="O25" s="18">
        <v>2635000</v>
      </c>
      <c r="P25" s="20">
        <v>2777290</v>
      </c>
      <c r="Q25" s="15"/>
      <c r="R25" s="15"/>
      <c r="S25" s="15"/>
      <c r="T25" s="15"/>
      <c r="U25" s="15"/>
      <c r="V25" s="15"/>
      <c r="W25" s="15"/>
    </row>
    <row r="26" spans="1:23" ht="11.25" customHeight="1" x14ac:dyDescent="0.25">
      <c r="A26" s="41" t="str">
        <f>'[1]A7-CFlow'!A31</f>
        <v>Short term loans</v>
      </c>
      <c r="B26" s="17"/>
      <c r="C26" s="18"/>
      <c r="D26" s="18"/>
      <c r="E26" s="18"/>
      <c r="F26" s="18"/>
      <c r="G26" s="18"/>
      <c r="H26" s="18"/>
      <c r="I26" s="18"/>
      <c r="J26" s="18"/>
      <c r="K26" s="18"/>
      <c r="L26" s="18"/>
      <c r="M26" s="36">
        <f t="shared" si="2"/>
        <v>0</v>
      </c>
      <c r="N26" s="17"/>
      <c r="O26" s="18"/>
      <c r="P26" s="20"/>
      <c r="Q26" s="15"/>
      <c r="R26" s="15"/>
      <c r="S26" s="15"/>
      <c r="T26" s="15"/>
      <c r="U26" s="15"/>
      <c r="V26" s="15"/>
      <c r="W26" s="15"/>
    </row>
    <row r="27" spans="1:23" ht="11.25" customHeight="1" x14ac:dyDescent="0.25">
      <c r="A27" s="41" t="str">
        <f>'[1]A7-CFlow'!A32</f>
        <v>Borrowing long term/refinancing</v>
      </c>
      <c r="B27" s="17">
        <v>0</v>
      </c>
      <c r="C27" s="18">
        <v>0</v>
      </c>
      <c r="D27" s="18">
        <v>0</v>
      </c>
      <c r="E27" s="18">
        <v>0</v>
      </c>
      <c r="F27" s="18">
        <v>0</v>
      </c>
      <c r="G27" s="18">
        <v>20000000</v>
      </c>
      <c r="H27" s="18">
        <v>0</v>
      </c>
      <c r="I27" s="18">
        <v>0</v>
      </c>
      <c r="J27" s="18"/>
      <c r="K27" s="18"/>
      <c r="L27" s="18"/>
      <c r="M27" s="36">
        <f t="shared" si="2"/>
        <v>0</v>
      </c>
      <c r="N27" s="17">
        <v>20000000</v>
      </c>
      <c r="O27" s="18">
        <v>30000000</v>
      </c>
      <c r="P27" s="20">
        <v>0</v>
      </c>
      <c r="Q27" s="15"/>
      <c r="R27" s="15"/>
      <c r="S27" s="15"/>
      <c r="T27" s="15"/>
      <c r="U27" s="15"/>
      <c r="V27" s="15"/>
      <c r="W27" s="15"/>
    </row>
    <row r="28" spans="1:23" ht="11.25" customHeight="1" x14ac:dyDescent="0.25">
      <c r="A28" s="41" t="str">
        <f>'[1]A7-CFlow'!A33</f>
        <v>Increase (decrease) in consumer deposits</v>
      </c>
      <c r="B28" s="17">
        <v>85756.599169166002</v>
      </c>
      <c r="C28" s="18">
        <v>68253.509932129935</v>
      </c>
      <c r="D28" s="18">
        <v>129095.95573852946</v>
      </c>
      <c r="E28" s="18">
        <v>101432.53665170172</v>
      </c>
      <c r="F28" s="18">
        <v>46156.927031910731</v>
      </c>
      <c r="G28" s="18">
        <v>61320.578975801494</v>
      </c>
      <c r="H28" s="18">
        <v>127593.2514918376</v>
      </c>
      <c r="I28" s="18">
        <v>61542.569375880979</v>
      </c>
      <c r="J28" s="18">
        <v>58639.617990226216</v>
      </c>
      <c r="K28" s="18">
        <v>65350.558546475171</v>
      </c>
      <c r="L28" s="18">
        <v>58964.065498034688</v>
      </c>
      <c r="M28" s="36">
        <f t="shared" si="2"/>
        <v>235893.82959830598</v>
      </c>
      <c r="N28" s="17">
        <v>1100000</v>
      </c>
      <c r="O28" s="18">
        <v>1100000</v>
      </c>
      <c r="P28" s="20">
        <v>1100000</v>
      </c>
      <c r="Q28" s="15"/>
      <c r="R28" s="15"/>
      <c r="S28" s="15"/>
      <c r="T28" s="15"/>
      <c r="U28" s="15"/>
      <c r="V28" s="15"/>
      <c r="W28" s="15"/>
    </row>
    <row r="29" spans="1:23" ht="11.25" customHeight="1" x14ac:dyDescent="0.25">
      <c r="A29" s="41" t="str">
        <f>'[1]A7-CFlow'!A22</f>
        <v>Decrease (Increase) in non-current debtors</v>
      </c>
      <c r="B29" s="17"/>
      <c r="C29" s="18"/>
      <c r="D29" s="18"/>
      <c r="E29" s="18"/>
      <c r="F29" s="18"/>
      <c r="G29" s="18"/>
      <c r="H29" s="18"/>
      <c r="I29" s="18"/>
      <c r="J29" s="18"/>
      <c r="K29" s="18"/>
      <c r="L29" s="18"/>
      <c r="M29" s="36">
        <f t="shared" si="2"/>
        <v>0</v>
      </c>
      <c r="N29" s="17"/>
      <c r="O29" s="18"/>
      <c r="P29" s="20"/>
      <c r="Q29" s="15"/>
      <c r="R29" s="15"/>
      <c r="S29" s="15"/>
      <c r="T29" s="15"/>
      <c r="U29" s="15"/>
      <c r="V29" s="15"/>
      <c r="W29" s="15"/>
    </row>
    <row r="30" spans="1:23" ht="11.25" customHeight="1" x14ac:dyDescent="0.25">
      <c r="A30" s="41" t="str">
        <f>'[1]A7-CFlow'!A23</f>
        <v>Decrease (increase) other non-current receivables</v>
      </c>
      <c r="B30" s="17"/>
      <c r="C30" s="18"/>
      <c r="D30" s="18"/>
      <c r="E30" s="18"/>
      <c r="F30" s="18"/>
      <c r="G30" s="18"/>
      <c r="H30" s="18"/>
      <c r="I30" s="18"/>
      <c r="J30" s="18"/>
      <c r="K30" s="18"/>
      <c r="L30" s="18"/>
      <c r="M30" s="36">
        <f t="shared" si="2"/>
        <v>0</v>
      </c>
      <c r="N30" s="17"/>
      <c r="O30" s="18"/>
      <c r="P30" s="20"/>
      <c r="Q30" s="15"/>
      <c r="R30" s="15"/>
      <c r="S30" s="15"/>
      <c r="T30" s="15"/>
      <c r="U30" s="15"/>
      <c r="V30" s="15"/>
      <c r="W30" s="15"/>
    </row>
    <row r="31" spans="1:23" ht="11.25" customHeight="1" x14ac:dyDescent="0.25">
      <c r="A31" s="41" t="str">
        <f>'[1]A7-CFlow'!A24</f>
        <v>Decrease (increase) in non-current investments</v>
      </c>
      <c r="B31" s="17"/>
      <c r="C31" s="18"/>
      <c r="D31" s="18"/>
      <c r="E31" s="18"/>
      <c r="F31" s="18"/>
      <c r="G31" s="18"/>
      <c r="H31" s="18"/>
      <c r="I31" s="18"/>
      <c r="J31" s="18"/>
      <c r="K31" s="18"/>
      <c r="L31" s="18"/>
      <c r="M31" s="36">
        <f t="shared" si="2"/>
        <v>-3711461.1530999988</v>
      </c>
      <c r="N31" s="17">
        <v>-3711461.1530999988</v>
      </c>
      <c r="O31" s="18">
        <v>-4203091.2722730041</v>
      </c>
      <c r="P31" s="20">
        <v>38081714.595373005</v>
      </c>
      <c r="Q31" s="15"/>
      <c r="R31" s="15"/>
      <c r="S31" s="15"/>
      <c r="T31" s="15"/>
      <c r="U31" s="15"/>
      <c r="V31" s="15"/>
      <c r="W31" s="15"/>
    </row>
    <row r="32" spans="1:23" ht="11.25" customHeight="1" x14ac:dyDescent="0.25">
      <c r="A32" s="42" t="s">
        <v>20</v>
      </c>
      <c r="B32" s="43">
        <f t="shared" ref="B32:P32" si="3">SUM(B20:B31)</f>
        <v>252904469.82296526</v>
      </c>
      <c r="C32" s="44">
        <f t="shared" si="3"/>
        <v>59386526.709544212</v>
      </c>
      <c r="D32" s="44">
        <f t="shared" si="3"/>
        <v>65849010.227110088</v>
      </c>
      <c r="E32" s="44">
        <f t="shared" si="3"/>
        <v>67359681.571341589</v>
      </c>
      <c r="F32" s="44">
        <f t="shared" si="3"/>
        <v>197071486.55973798</v>
      </c>
      <c r="G32" s="44">
        <f t="shared" si="3"/>
        <v>111193931.31395024</v>
      </c>
      <c r="H32" s="44">
        <f t="shared" si="3"/>
        <v>61396638.199385479</v>
      </c>
      <c r="I32" s="44">
        <f t="shared" si="3"/>
        <v>62697255.58577276</v>
      </c>
      <c r="J32" s="44">
        <f t="shared" si="3"/>
        <v>202160266.18332765</v>
      </c>
      <c r="K32" s="44">
        <f t="shared" si="3"/>
        <v>60005864.090641633</v>
      </c>
      <c r="L32" s="44">
        <f t="shared" si="3"/>
        <v>68400822.716460586</v>
      </c>
      <c r="M32" s="45">
        <f t="shared" si="3"/>
        <v>65172153.30666247</v>
      </c>
      <c r="N32" s="43">
        <f t="shared" si="3"/>
        <v>1273598106.2869</v>
      </c>
      <c r="O32" s="44">
        <f t="shared" si="3"/>
        <v>1358030692.0877271</v>
      </c>
      <c r="P32" s="46">
        <f t="shared" si="3"/>
        <v>1439826792.1353731</v>
      </c>
      <c r="Q32" s="15"/>
      <c r="R32" s="15"/>
      <c r="S32" s="15"/>
      <c r="T32" s="15"/>
      <c r="U32" s="15"/>
      <c r="V32" s="15"/>
      <c r="W32" s="15"/>
    </row>
    <row r="33" spans="1:23" ht="4.9000000000000004" customHeight="1" x14ac:dyDescent="0.25">
      <c r="A33" s="47"/>
      <c r="B33" s="34"/>
      <c r="C33" s="35"/>
      <c r="D33" s="35"/>
      <c r="E33" s="35"/>
      <c r="F33" s="35"/>
      <c r="G33" s="35"/>
      <c r="H33" s="35"/>
      <c r="I33" s="35"/>
      <c r="J33" s="35"/>
      <c r="K33" s="35"/>
      <c r="L33" s="35"/>
      <c r="M33" s="36"/>
      <c r="N33" s="34"/>
      <c r="O33" s="35"/>
      <c r="P33" s="37"/>
      <c r="Q33" s="15"/>
      <c r="R33" s="15"/>
      <c r="S33" s="15"/>
      <c r="T33" s="15"/>
      <c r="U33" s="15"/>
      <c r="V33" s="15"/>
      <c r="W33" s="15"/>
    </row>
    <row r="34" spans="1:23" x14ac:dyDescent="0.25">
      <c r="A34" s="48" t="s">
        <v>21</v>
      </c>
      <c r="B34" s="34"/>
      <c r="C34" s="35"/>
      <c r="D34" s="35"/>
      <c r="E34" s="35"/>
      <c r="F34" s="35"/>
      <c r="G34" s="35"/>
      <c r="H34" s="35"/>
      <c r="I34" s="35"/>
      <c r="J34" s="35"/>
      <c r="K34" s="35"/>
      <c r="L34" s="35"/>
      <c r="M34" s="36"/>
      <c r="N34" s="49"/>
      <c r="O34" s="35"/>
      <c r="P34" s="37"/>
      <c r="Q34" s="15"/>
      <c r="R34" s="15"/>
      <c r="S34" s="15"/>
      <c r="T34" s="15"/>
      <c r="U34" s="15"/>
      <c r="V34" s="15"/>
      <c r="W34" s="15"/>
    </row>
    <row r="35" spans="1:23" x14ac:dyDescent="0.25">
      <c r="A35" s="41" t="s">
        <v>22</v>
      </c>
      <c r="B35" s="17">
        <v>30460130.050651748</v>
      </c>
      <c r="C35" s="18">
        <v>26766961.570502624</v>
      </c>
      <c r="D35" s="18">
        <v>28437468.361715525</v>
      </c>
      <c r="E35" s="18">
        <v>31193520.665697642</v>
      </c>
      <c r="F35" s="18">
        <v>27810108.078809742</v>
      </c>
      <c r="G35" s="18">
        <v>29162834.95945897</v>
      </c>
      <c r="H35" s="18">
        <v>33186770.471187167</v>
      </c>
      <c r="I35" s="18">
        <v>29094219.123077866</v>
      </c>
      <c r="J35" s="18">
        <v>28226195.401072327</v>
      </c>
      <c r="K35" s="18">
        <v>29028699.875269827</v>
      </c>
      <c r="L35" s="18">
        <v>28262927.791145653</v>
      </c>
      <c r="M35" s="36">
        <f t="shared" ref="M35:M44" si="4">N35-SUM(B35:L35)</f>
        <v>36085509.651410937</v>
      </c>
      <c r="N35" s="17">
        <v>357715346</v>
      </c>
      <c r="O35" s="18">
        <v>377031974</v>
      </c>
      <c r="P35" s="20">
        <v>397391702</v>
      </c>
      <c r="Q35" s="15"/>
      <c r="R35" s="15"/>
      <c r="S35" s="15"/>
      <c r="T35" s="15"/>
      <c r="U35" s="15"/>
      <c r="V35" s="15"/>
      <c r="W35" s="15"/>
    </row>
    <row r="36" spans="1:23" x14ac:dyDescent="0.25">
      <c r="A36" s="41" t="s">
        <v>23</v>
      </c>
      <c r="B36" s="17">
        <v>2301146.8866371559</v>
      </c>
      <c r="C36" s="18">
        <v>2300093.5699529639</v>
      </c>
      <c r="D36" s="18">
        <v>2309797.4638367221</v>
      </c>
      <c r="E36" s="18">
        <v>2298041.3916568798</v>
      </c>
      <c r="F36" s="18">
        <v>2297067.4237923245</v>
      </c>
      <c r="G36" s="18">
        <v>2299685.9348403225</v>
      </c>
      <c r="H36" s="18">
        <v>2296762.4753874475</v>
      </c>
      <c r="I36" s="18">
        <v>2466508.4900329132</v>
      </c>
      <c r="J36" s="18">
        <v>2428591.2037467537</v>
      </c>
      <c r="K36" s="18">
        <v>2413016.3376850528</v>
      </c>
      <c r="L36" s="18">
        <v>2452005.3292874708</v>
      </c>
      <c r="M36" s="36">
        <f t="shared" si="4"/>
        <v>2440274.4931439981</v>
      </c>
      <c r="N36" s="17">
        <v>28302991</v>
      </c>
      <c r="O36" s="18">
        <v>29831353</v>
      </c>
      <c r="P36" s="20">
        <v>31442246</v>
      </c>
      <c r="Q36" s="15"/>
      <c r="R36" s="15"/>
      <c r="S36" s="15"/>
      <c r="T36" s="15"/>
      <c r="U36" s="15"/>
      <c r="V36" s="15"/>
      <c r="W36" s="15"/>
    </row>
    <row r="37" spans="1:23" x14ac:dyDescent="0.25">
      <c r="A37" s="41" t="s">
        <v>24</v>
      </c>
      <c r="B37" s="17">
        <v>249380.17910935712</v>
      </c>
      <c r="C37" s="18">
        <v>248615.60935300862</v>
      </c>
      <c r="D37" s="18">
        <v>0</v>
      </c>
      <c r="E37" s="18">
        <v>1617157.9399723189</v>
      </c>
      <c r="F37" s="18">
        <v>3258427.5380367865</v>
      </c>
      <c r="G37" s="18">
        <v>1831629.3935421861</v>
      </c>
      <c r="H37" s="18">
        <v>705496.40061638062</v>
      </c>
      <c r="I37" s="18">
        <v>219821.05428481294</v>
      </c>
      <c r="J37" s="18">
        <v>705981.0792534264</v>
      </c>
      <c r="K37" s="18">
        <v>2434071.4675037204</v>
      </c>
      <c r="L37" s="18">
        <v>444068.06240543438</v>
      </c>
      <c r="M37" s="36">
        <f t="shared" si="4"/>
        <v>2943665.2759225685</v>
      </c>
      <c r="N37" s="17">
        <v>14658314</v>
      </c>
      <c r="O37" s="18">
        <v>12552036</v>
      </c>
      <c r="P37" s="20">
        <v>9964209</v>
      </c>
      <c r="Q37" s="15"/>
      <c r="R37" s="15"/>
      <c r="S37" s="15"/>
      <c r="T37" s="15"/>
      <c r="U37" s="15"/>
      <c r="V37" s="15"/>
      <c r="W37" s="15"/>
    </row>
    <row r="38" spans="1:23" x14ac:dyDescent="0.25">
      <c r="A38" s="41" t="s">
        <v>25</v>
      </c>
      <c r="B38" s="17">
        <v>47793690.841134734</v>
      </c>
      <c r="C38" s="18">
        <v>46228788.239296049</v>
      </c>
      <c r="D38" s="18">
        <v>42628373.403367363</v>
      </c>
      <c r="E38" s="18">
        <v>27524024.043018933</v>
      </c>
      <c r="F38" s="18">
        <v>29955318.105947174</v>
      </c>
      <c r="G38" s="18">
        <v>28989636.677293099</v>
      </c>
      <c r="H38" s="18">
        <v>24079301.653820526</v>
      </c>
      <c r="I38" s="18">
        <v>26479535.002640747</v>
      </c>
      <c r="J38" s="18">
        <v>26253297.020067438</v>
      </c>
      <c r="K38" s="18">
        <v>25481223.466682695</v>
      </c>
      <c r="L38" s="18">
        <v>22131544.270146921</v>
      </c>
      <c r="M38" s="36">
        <f t="shared" si="4"/>
        <v>26455267.276584387</v>
      </c>
      <c r="N38" s="17">
        <v>374000000</v>
      </c>
      <c r="O38" s="18">
        <v>394196000</v>
      </c>
      <c r="P38" s="20">
        <v>415482584</v>
      </c>
      <c r="Q38" s="15"/>
      <c r="R38" s="15"/>
      <c r="S38" s="15"/>
      <c r="T38" s="15"/>
      <c r="U38" s="15"/>
      <c r="V38" s="15"/>
      <c r="W38" s="15"/>
    </row>
    <row r="39" spans="1:23" x14ac:dyDescent="0.25">
      <c r="A39" s="41" t="s">
        <v>26</v>
      </c>
      <c r="B39" s="17"/>
      <c r="C39" s="18"/>
      <c r="D39" s="18"/>
      <c r="E39" s="18"/>
      <c r="F39" s="18"/>
      <c r="G39" s="18"/>
      <c r="H39" s="18"/>
      <c r="I39" s="18"/>
      <c r="J39" s="18"/>
      <c r="K39" s="18"/>
      <c r="L39" s="18"/>
      <c r="M39" s="36">
        <f t="shared" si="4"/>
        <v>0</v>
      </c>
      <c r="N39" s="17"/>
      <c r="O39" s="18"/>
      <c r="P39" s="20"/>
      <c r="Q39" s="50"/>
      <c r="R39" s="15"/>
      <c r="S39" s="15"/>
      <c r="T39" s="15"/>
      <c r="U39" s="15"/>
      <c r="V39" s="15"/>
      <c r="W39" s="15"/>
    </row>
    <row r="40" spans="1:23" x14ac:dyDescent="0.25">
      <c r="A40" s="41" t="s">
        <v>27</v>
      </c>
      <c r="B40" s="17">
        <v>2133784.3927297485</v>
      </c>
      <c r="C40" s="18">
        <v>5220785.2409605002</v>
      </c>
      <c r="D40" s="18">
        <v>5854417.7642254801</v>
      </c>
      <c r="E40" s="18">
        <v>6139388.6971765524</v>
      </c>
      <c r="F40" s="18">
        <v>4269757.0253955917</v>
      </c>
      <c r="G40" s="18">
        <v>985451.20943928708</v>
      </c>
      <c r="H40" s="18">
        <v>5936535.439970566</v>
      </c>
      <c r="I40" s="18">
        <v>2196727.9036727436</v>
      </c>
      <c r="J40" s="18">
        <v>10153241.435274644</v>
      </c>
      <c r="K40" s="18">
        <v>2822417.6382836867</v>
      </c>
      <c r="L40" s="18">
        <v>3134255.5627479246</v>
      </c>
      <c r="M40" s="36">
        <f t="shared" si="4"/>
        <v>9596880.5001232773</v>
      </c>
      <c r="N40" s="17">
        <v>58443642.810000002</v>
      </c>
      <c r="O40" s="18">
        <v>61599599.521739975</v>
      </c>
      <c r="P40" s="20">
        <v>64925977.895913944</v>
      </c>
      <c r="Q40" s="50"/>
      <c r="R40" s="15"/>
      <c r="S40" s="15"/>
      <c r="T40" s="15"/>
      <c r="U40" s="15"/>
      <c r="V40" s="15"/>
      <c r="W40" s="15"/>
    </row>
    <row r="41" spans="1:23" x14ac:dyDescent="0.25">
      <c r="A41" s="41" t="s">
        <v>28</v>
      </c>
      <c r="B41" s="17">
        <v>9465217.3412460722</v>
      </c>
      <c r="C41" s="18">
        <v>3748583.8232747288</v>
      </c>
      <c r="D41" s="18">
        <v>6925508.1877080305</v>
      </c>
      <c r="E41" s="18">
        <v>5580282.7443069816</v>
      </c>
      <c r="F41" s="18">
        <v>5316445.7815378057</v>
      </c>
      <c r="G41" s="18">
        <v>12138946.361218454</v>
      </c>
      <c r="H41" s="18">
        <v>5430614.8179923166</v>
      </c>
      <c r="I41" s="18">
        <v>2579298.8910211031</v>
      </c>
      <c r="J41" s="18">
        <v>8155135.5554968445</v>
      </c>
      <c r="K41" s="18">
        <v>2227343.2537418571</v>
      </c>
      <c r="L41" s="18">
        <v>7557764.7462705281</v>
      </c>
      <c r="M41" s="36">
        <f t="shared" si="4"/>
        <v>4566740.4961852878</v>
      </c>
      <c r="N41" s="17">
        <v>73691882</v>
      </c>
      <c r="O41" s="18">
        <v>77671243.627999991</v>
      </c>
      <c r="P41" s="20">
        <v>81865490.783912018</v>
      </c>
      <c r="Q41" s="15"/>
      <c r="R41" s="15"/>
      <c r="S41" s="15"/>
      <c r="T41" s="15"/>
      <c r="U41" s="15"/>
      <c r="V41" s="15"/>
      <c r="W41" s="15"/>
    </row>
    <row r="42" spans="1:23" x14ac:dyDescent="0.25">
      <c r="A42" s="41" t="s">
        <v>29</v>
      </c>
      <c r="B42" s="17">
        <v>0</v>
      </c>
      <c r="C42" s="18">
        <v>0</v>
      </c>
      <c r="D42" s="18">
        <v>0</v>
      </c>
      <c r="E42" s="18">
        <v>0</v>
      </c>
      <c r="F42" s="18">
        <v>0</v>
      </c>
      <c r="G42" s="18">
        <v>0</v>
      </c>
      <c r="H42" s="18">
        <v>0</v>
      </c>
      <c r="I42" s="18">
        <v>0</v>
      </c>
      <c r="J42" s="18">
        <v>0</v>
      </c>
      <c r="K42" s="18">
        <v>0</v>
      </c>
      <c r="L42" s="18">
        <v>0</v>
      </c>
      <c r="M42" s="36">
        <f t="shared" si="4"/>
        <v>0</v>
      </c>
      <c r="N42" s="17"/>
      <c r="O42" s="18"/>
      <c r="P42" s="20"/>
      <c r="Q42" s="15"/>
      <c r="R42" s="15"/>
      <c r="S42" s="15"/>
      <c r="T42" s="15"/>
      <c r="U42" s="15"/>
      <c r="V42" s="15"/>
      <c r="W42" s="15"/>
    </row>
    <row r="43" spans="1:23" x14ac:dyDescent="0.25">
      <c r="A43" s="41" t="s">
        <v>30</v>
      </c>
      <c r="B43" s="17">
        <v>163260.90191652972</v>
      </c>
      <c r="C43" s="18">
        <v>1458650.3789177905</v>
      </c>
      <c r="D43" s="18">
        <v>5637412.2037912942</v>
      </c>
      <c r="E43" s="18">
        <v>1854686.6531128192</v>
      </c>
      <c r="F43" s="18">
        <v>1909616.7101028988</v>
      </c>
      <c r="G43" s="18">
        <v>3389189.8127982966</v>
      </c>
      <c r="H43" s="18">
        <v>815850.27481946594</v>
      </c>
      <c r="I43" s="18">
        <v>3304170.332626868</v>
      </c>
      <c r="J43" s="18">
        <v>1029661.6161324328</v>
      </c>
      <c r="K43" s="18">
        <v>3611356.4648291441</v>
      </c>
      <c r="L43" s="18">
        <v>5857391.5215707161</v>
      </c>
      <c r="M43" s="36">
        <f t="shared" si="4"/>
        <v>6016426.1293817423</v>
      </c>
      <c r="N43" s="17">
        <v>35047673</v>
      </c>
      <c r="O43" s="18">
        <v>35684971.342</v>
      </c>
      <c r="P43" s="20">
        <v>23280129.794468001</v>
      </c>
      <c r="Q43" s="15"/>
      <c r="R43" s="15"/>
      <c r="S43" s="15"/>
      <c r="T43" s="15"/>
      <c r="U43" s="15"/>
      <c r="V43" s="15"/>
      <c r="W43" s="15"/>
    </row>
    <row r="44" spans="1:23" x14ac:dyDescent="0.25">
      <c r="A44" s="41" t="s">
        <v>31</v>
      </c>
      <c r="B44" s="17">
        <v>26411229.759162974</v>
      </c>
      <c r="C44" s="18">
        <v>8104544.4070497481</v>
      </c>
      <c r="D44" s="18">
        <v>12958733.216880715</v>
      </c>
      <c r="E44" s="18">
        <v>15651190.768919099</v>
      </c>
      <c r="F44" s="18">
        <v>11936449.191180469</v>
      </c>
      <c r="G44" s="18">
        <v>15620471.53329956</v>
      </c>
      <c r="H44" s="18">
        <v>10403578.194854284</v>
      </c>
      <c r="I44" s="18">
        <v>11114654.16809928</v>
      </c>
      <c r="J44" s="18">
        <v>8586732.9975509662</v>
      </c>
      <c r="K44" s="18">
        <v>26592863.535348013</v>
      </c>
      <c r="L44" s="18">
        <v>10592709.89736896</v>
      </c>
      <c r="M44" s="36">
        <f t="shared" si="4"/>
        <v>10450211.330285907</v>
      </c>
      <c r="N44" s="17">
        <v>168423369</v>
      </c>
      <c r="O44" s="18">
        <v>180776791</v>
      </c>
      <c r="P44" s="20">
        <v>249337280</v>
      </c>
      <c r="Q44" s="15"/>
      <c r="R44" s="15"/>
      <c r="S44" s="15"/>
      <c r="T44" s="15"/>
      <c r="U44" s="15"/>
      <c r="V44" s="15"/>
      <c r="W44" s="15"/>
    </row>
    <row r="45" spans="1:23" x14ac:dyDescent="0.25">
      <c r="A45" s="28" t="s">
        <v>21</v>
      </c>
      <c r="B45" s="29">
        <f t="shared" ref="B45:O45" si="5">SUM(B35:B44)</f>
        <v>118977840.35258833</v>
      </c>
      <c r="C45" s="30">
        <f t="shared" si="5"/>
        <v>94077022.839307398</v>
      </c>
      <c r="D45" s="30">
        <f t="shared" si="5"/>
        <v>104751710.60152513</v>
      </c>
      <c r="E45" s="30">
        <f t="shared" si="5"/>
        <v>91858292.90386121</v>
      </c>
      <c r="F45" s="30">
        <f t="shared" si="5"/>
        <v>86753189.854802787</v>
      </c>
      <c r="G45" s="30">
        <f t="shared" si="5"/>
        <v>94417845.881890178</v>
      </c>
      <c r="H45" s="30">
        <f t="shared" si="5"/>
        <v>82854909.728648156</v>
      </c>
      <c r="I45" s="30">
        <f t="shared" si="5"/>
        <v>77454934.965456337</v>
      </c>
      <c r="J45" s="30">
        <f t="shared" si="5"/>
        <v>85538836.308594838</v>
      </c>
      <c r="K45" s="30">
        <f t="shared" si="5"/>
        <v>94610992.039343998</v>
      </c>
      <c r="L45" s="30">
        <f t="shared" si="5"/>
        <v>80432667.180943608</v>
      </c>
      <c r="M45" s="31">
        <f t="shared" si="5"/>
        <v>98554975.153038114</v>
      </c>
      <c r="N45" s="29">
        <f>SUM(N35:N44)</f>
        <v>1110283217.8099999</v>
      </c>
      <c r="O45" s="30">
        <f t="shared" si="5"/>
        <v>1169343968.49174</v>
      </c>
      <c r="P45" s="32">
        <f>SUM(P35:P44)</f>
        <v>1273689619.4742942</v>
      </c>
      <c r="Q45" s="15"/>
      <c r="R45" s="15"/>
      <c r="S45" s="15"/>
      <c r="T45" s="15"/>
      <c r="U45" s="15"/>
      <c r="V45" s="15"/>
      <c r="W45" s="15"/>
    </row>
    <row r="46" spans="1:23" ht="4.9000000000000004" customHeight="1" x14ac:dyDescent="0.25">
      <c r="A46" s="33"/>
      <c r="B46" s="34"/>
      <c r="C46" s="35"/>
      <c r="D46" s="35"/>
      <c r="E46" s="35"/>
      <c r="F46" s="35"/>
      <c r="G46" s="35"/>
      <c r="H46" s="35"/>
      <c r="I46" s="35"/>
      <c r="J46" s="35"/>
      <c r="K46" s="35"/>
      <c r="L46" s="35"/>
      <c r="M46" s="36"/>
      <c r="N46" s="34"/>
      <c r="O46" s="35"/>
      <c r="P46" s="37"/>
      <c r="Q46" s="15"/>
      <c r="R46" s="15"/>
      <c r="S46" s="15"/>
      <c r="T46" s="15"/>
      <c r="U46" s="15"/>
      <c r="V46" s="15"/>
      <c r="W46" s="15"/>
    </row>
    <row r="47" spans="1:23" x14ac:dyDescent="0.25">
      <c r="A47" s="28" t="s">
        <v>32</v>
      </c>
      <c r="B47" s="34"/>
      <c r="C47" s="35"/>
      <c r="D47" s="35"/>
      <c r="E47" s="35"/>
      <c r="F47" s="35"/>
      <c r="G47" s="35"/>
      <c r="H47" s="35"/>
      <c r="I47" s="35"/>
      <c r="J47" s="35"/>
      <c r="K47" s="35"/>
      <c r="L47" s="35"/>
      <c r="M47" s="36"/>
      <c r="N47" s="34"/>
      <c r="O47" s="35"/>
      <c r="P47" s="37"/>
      <c r="Q47" s="15"/>
      <c r="R47" s="15"/>
      <c r="S47" s="15"/>
      <c r="T47" s="15"/>
      <c r="U47" s="15"/>
      <c r="V47" s="15"/>
      <c r="W47" s="15"/>
    </row>
    <row r="48" spans="1:23" x14ac:dyDescent="0.25">
      <c r="A48" s="41" t="str">
        <f>'[1]A7-CFlow'!A26</f>
        <v>Capital assets</v>
      </c>
      <c r="B48" s="17">
        <v>3822894.5525713796</v>
      </c>
      <c r="C48" s="18">
        <v>3616245.6517230128</v>
      </c>
      <c r="D48" s="18">
        <v>8832823.442589391</v>
      </c>
      <c r="E48" s="18">
        <v>12621240.93079786</v>
      </c>
      <c r="F48" s="18">
        <v>15029537.414739087</v>
      </c>
      <c r="G48" s="18">
        <v>25958231.99267352</v>
      </c>
      <c r="H48" s="18">
        <v>399811.25853370689</v>
      </c>
      <c r="I48" s="18">
        <v>14266338.007173449</v>
      </c>
      <c r="J48" s="18">
        <v>17674684.207717944</v>
      </c>
      <c r="K48" s="18">
        <v>9341106.3602419719</v>
      </c>
      <c r="L48" s="18">
        <v>4112506.2486829832</v>
      </c>
      <c r="M48" s="36">
        <f>N48-SUM(B48:L48)</f>
        <v>21409429.932555705</v>
      </c>
      <c r="N48" s="17">
        <v>137084850</v>
      </c>
      <c r="O48" s="18">
        <v>152879390</v>
      </c>
      <c r="P48" s="20">
        <v>130956282.06</v>
      </c>
      <c r="Q48" s="15"/>
      <c r="R48" s="15"/>
      <c r="S48" s="15"/>
      <c r="T48" s="15"/>
      <c r="U48" s="15"/>
      <c r="V48" s="15"/>
      <c r="W48" s="15"/>
    </row>
    <row r="49" spans="1:23" x14ac:dyDescent="0.25">
      <c r="A49" s="41" t="str">
        <f>'[1]A7-CFlow'!A35</f>
        <v>Repayment of borrowing</v>
      </c>
      <c r="B49" s="17">
        <v>523140.51345371525</v>
      </c>
      <c r="C49" s="18">
        <v>521815.85668021278</v>
      </c>
      <c r="D49" s="18">
        <v>120421.45932067547</v>
      </c>
      <c r="E49" s="18">
        <v>1718280.8728596054</v>
      </c>
      <c r="F49" s="18">
        <v>534054.66866458021</v>
      </c>
      <c r="G49" s="18">
        <v>7964639.3810947156</v>
      </c>
      <c r="H49" s="18">
        <v>483205.71086881118</v>
      </c>
      <c r="I49" s="18">
        <v>438784.93759237102</v>
      </c>
      <c r="J49" s="18">
        <v>33579.546555549401</v>
      </c>
      <c r="K49" s="18">
        <v>1700669.6154125228</v>
      </c>
      <c r="L49" s="18">
        <v>3369009.598420715</v>
      </c>
      <c r="M49" s="36">
        <f>N49-SUM(B49:L49)</f>
        <v>7907625.5490765274</v>
      </c>
      <c r="N49" s="17">
        <v>25315227.710000001</v>
      </c>
      <c r="O49" s="18">
        <v>25979923.699999999</v>
      </c>
      <c r="P49" s="20">
        <v>25880204.800000001</v>
      </c>
      <c r="Q49" s="15"/>
      <c r="R49" s="15"/>
      <c r="S49" s="15"/>
      <c r="T49" s="15"/>
      <c r="U49" s="15"/>
      <c r="V49" s="15"/>
      <c r="W49" s="15"/>
    </row>
    <row r="50" spans="1:23" x14ac:dyDescent="0.25">
      <c r="A50" s="41" t="str">
        <f>LEFT(A47,25)</f>
        <v>Other Cash Flows/Payments</v>
      </c>
      <c r="B50" s="17"/>
      <c r="C50" s="18"/>
      <c r="D50" s="18"/>
      <c r="E50" s="18"/>
      <c r="F50" s="18"/>
      <c r="G50" s="18"/>
      <c r="H50" s="18"/>
      <c r="I50" s="18"/>
      <c r="J50" s="18"/>
      <c r="K50" s="18"/>
      <c r="L50" s="18"/>
      <c r="M50" s="36">
        <f>N50-SUM(B50:L50)</f>
        <v>0</v>
      </c>
      <c r="N50" s="17"/>
      <c r="O50" s="18"/>
      <c r="P50" s="20"/>
      <c r="Q50" s="15"/>
      <c r="R50" s="15"/>
      <c r="S50" s="15"/>
      <c r="T50" s="15"/>
      <c r="U50" s="15"/>
      <c r="V50" s="15"/>
      <c r="W50" s="15"/>
    </row>
    <row r="51" spans="1:23" x14ac:dyDescent="0.25">
      <c r="A51" s="42" t="s">
        <v>33</v>
      </c>
      <c r="B51" s="43">
        <f>SUM(B45:B50)</f>
        <v>123323875.41861343</v>
      </c>
      <c r="C51" s="44">
        <f t="shared" ref="C51:P51" si="6">SUM(C45:C50)</f>
        <v>98215084.347710624</v>
      </c>
      <c r="D51" s="44">
        <f t="shared" si="6"/>
        <v>113704955.50343519</v>
      </c>
      <c r="E51" s="44">
        <f t="shared" si="6"/>
        <v>106197814.70751868</v>
      </c>
      <c r="F51" s="44">
        <f t="shared" si="6"/>
        <v>102316781.93820645</v>
      </c>
      <c r="G51" s="44">
        <f t="shared" si="6"/>
        <v>128340717.2556584</v>
      </c>
      <c r="H51" s="44">
        <f t="shared" si="6"/>
        <v>83737926.698050663</v>
      </c>
      <c r="I51" s="44">
        <f t="shared" si="6"/>
        <v>92160057.910222158</v>
      </c>
      <c r="J51" s="44">
        <f t="shared" si="6"/>
        <v>103247100.06286833</v>
      </c>
      <c r="K51" s="44">
        <f t="shared" si="6"/>
        <v>105652768.01499848</v>
      </c>
      <c r="L51" s="44">
        <f t="shared" si="6"/>
        <v>87914183.028047293</v>
      </c>
      <c r="M51" s="45">
        <f t="shared" si="6"/>
        <v>127872030.63467035</v>
      </c>
      <c r="N51" s="43">
        <f t="shared" si="6"/>
        <v>1272683295.52</v>
      </c>
      <c r="O51" s="44">
        <f t="shared" si="6"/>
        <v>1348203282.19174</v>
      </c>
      <c r="P51" s="46">
        <f t="shared" si="6"/>
        <v>1430526106.3342941</v>
      </c>
      <c r="Q51" s="15"/>
      <c r="R51" s="51" t="s">
        <v>34</v>
      </c>
      <c r="S51" s="15"/>
      <c r="T51" s="15"/>
      <c r="U51" s="15"/>
      <c r="V51" s="15"/>
      <c r="W51" s="15"/>
    </row>
    <row r="52" spans="1:23" ht="4.9000000000000004" customHeight="1" x14ac:dyDescent="0.25">
      <c r="A52" s="33"/>
      <c r="B52" s="34"/>
      <c r="C52" s="35"/>
      <c r="D52" s="35"/>
      <c r="E52" s="35"/>
      <c r="F52" s="35"/>
      <c r="G52" s="35"/>
      <c r="H52" s="35"/>
      <c r="I52" s="35"/>
      <c r="J52" s="35"/>
      <c r="K52" s="35"/>
      <c r="L52" s="35"/>
      <c r="M52" s="36"/>
      <c r="N52" s="34"/>
      <c r="O52" s="35"/>
      <c r="P52" s="37"/>
      <c r="Q52" s="15"/>
      <c r="R52" s="15"/>
      <c r="S52" s="15"/>
      <c r="T52" s="15"/>
      <c r="U52" s="15"/>
      <c r="V52" s="15"/>
      <c r="W52" s="15"/>
    </row>
    <row r="53" spans="1:23" s="61" customFormat="1" ht="13.5" thickBot="1" x14ac:dyDescent="0.3">
      <c r="A53" s="52" t="s">
        <v>35</v>
      </c>
      <c r="B53" s="53">
        <f t="shared" ref="B53:P53" si="7">B32-B51</f>
        <v>129580594.40435183</v>
      </c>
      <c r="C53" s="54">
        <f t="shared" si="7"/>
        <v>-38828557.638166413</v>
      </c>
      <c r="D53" s="54">
        <f t="shared" si="7"/>
        <v>-47855945.276325107</v>
      </c>
      <c r="E53" s="54">
        <f t="shared" si="7"/>
        <v>-38838133.136177093</v>
      </c>
      <c r="F53" s="54">
        <f t="shared" si="7"/>
        <v>94754704.621531531</v>
      </c>
      <c r="G53" s="54">
        <f t="shared" si="7"/>
        <v>-17146785.941708162</v>
      </c>
      <c r="H53" s="54">
        <f t="shared" si="7"/>
        <v>-22341288.498665184</v>
      </c>
      <c r="I53" s="54">
        <f t="shared" si="7"/>
        <v>-29462802.324449398</v>
      </c>
      <c r="J53" s="54">
        <f t="shared" si="7"/>
        <v>98913166.120459318</v>
      </c>
      <c r="K53" s="54">
        <f t="shared" si="7"/>
        <v>-45646903.924356848</v>
      </c>
      <c r="L53" s="54">
        <f t="shared" si="7"/>
        <v>-19513360.311586708</v>
      </c>
      <c r="M53" s="55">
        <f t="shared" si="7"/>
        <v>-62699877.328007877</v>
      </c>
      <c r="N53" s="53">
        <f t="shared" si="7"/>
        <v>914810.76690006256</v>
      </c>
      <c r="O53" s="54">
        <f t="shared" si="7"/>
        <v>9827409.8959870338</v>
      </c>
      <c r="P53" s="56">
        <f t="shared" si="7"/>
        <v>9300685.8010790348</v>
      </c>
      <c r="Q53" s="57"/>
      <c r="R53" s="58"/>
      <c r="S53" s="59"/>
      <c r="T53" s="60"/>
      <c r="U53" s="60"/>
      <c r="V53" s="60"/>
      <c r="W53" s="60"/>
    </row>
    <row r="54" spans="1:23" ht="10.5" customHeight="1" x14ac:dyDescent="0.25">
      <c r="A54" s="33" t="s">
        <v>36</v>
      </c>
      <c r="B54" s="62">
        <v>11457490</v>
      </c>
      <c r="C54" s="63">
        <f>B55</f>
        <v>141038084.40435183</v>
      </c>
      <c r="D54" s="63">
        <f t="shared" ref="D54:M54" si="8">C55</f>
        <v>102209526.76618542</v>
      </c>
      <c r="E54" s="63">
        <f t="shared" si="8"/>
        <v>54353581.489860311</v>
      </c>
      <c r="F54" s="63">
        <f t="shared" si="8"/>
        <v>15515448.353683218</v>
      </c>
      <c r="G54" s="63">
        <f t="shared" si="8"/>
        <v>110270152.97521475</v>
      </c>
      <c r="H54" s="63">
        <f t="shared" si="8"/>
        <v>93123367.033506587</v>
      </c>
      <c r="I54" s="63">
        <f t="shared" si="8"/>
        <v>70782078.534841403</v>
      </c>
      <c r="J54" s="63">
        <f t="shared" si="8"/>
        <v>41319276.210392006</v>
      </c>
      <c r="K54" s="63">
        <f t="shared" si="8"/>
        <v>140232442.33085132</v>
      </c>
      <c r="L54" s="63">
        <f t="shared" si="8"/>
        <v>94585538.406494468</v>
      </c>
      <c r="M54" s="64">
        <f t="shared" si="8"/>
        <v>75072178.094907761</v>
      </c>
      <c r="N54" s="65">
        <f>B54</f>
        <v>11457490</v>
      </c>
      <c r="O54" s="63">
        <f>N55</f>
        <v>12372300.766900063</v>
      </c>
      <c r="P54" s="66">
        <f>O55</f>
        <v>22199710.662887096</v>
      </c>
      <c r="Q54" s="15"/>
      <c r="R54" s="15"/>
      <c r="S54" s="15"/>
      <c r="T54" s="15"/>
      <c r="U54" s="15"/>
      <c r="V54" s="15"/>
      <c r="W54" s="15"/>
    </row>
    <row r="55" spans="1:23" ht="10.5" customHeight="1" x14ac:dyDescent="0.25">
      <c r="A55" s="67" t="s">
        <v>37</v>
      </c>
      <c r="B55" s="68">
        <f>B54+B53</f>
        <v>141038084.40435183</v>
      </c>
      <c r="C55" s="69">
        <f>C54+C53</f>
        <v>102209526.76618542</v>
      </c>
      <c r="D55" s="69">
        <f t="shared" ref="D55:P55" si="9">D54+D53</f>
        <v>54353581.489860311</v>
      </c>
      <c r="E55" s="69">
        <f t="shared" si="9"/>
        <v>15515448.353683218</v>
      </c>
      <c r="F55" s="69">
        <f t="shared" si="9"/>
        <v>110270152.97521475</v>
      </c>
      <c r="G55" s="69">
        <f t="shared" si="9"/>
        <v>93123367.033506587</v>
      </c>
      <c r="H55" s="69">
        <f t="shared" si="9"/>
        <v>70782078.534841403</v>
      </c>
      <c r="I55" s="69">
        <f t="shared" si="9"/>
        <v>41319276.210392006</v>
      </c>
      <c r="J55" s="69">
        <f t="shared" si="9"/>
        <v>140232442.33085132</v>
      </c>
      <c r="K55" s="69">
        <f t="shared" si="9"/>
        <v>94585538.406494468</v>
      </c>
      <c r="L55" s="69">
        <f t="shared" si="9"/>
        <v>75072178.094907761</v>
      </c>
      <c r="M55" s="70">
        <f t="shared" si="9"/>
        <v>12372300.766899884</v>
      </c>
      <c r="N55" s="71">
        <f t="shared" si="9"/>
        <v>12372300.766900063</v>
      </c>
      <c r="O55" s="69">
        <f t="shared" si="9"/>
        <v>22199710.662887096</v>
      </c>
      <c r="P55" s="72">
        <f t="shared" si="9"/>
        <v>31500396.463966131</v>
      </c>
      <c r="Q55" s="15"/>
      <c r="R55" s="15"/>
      <c r="S55" s="15"/>
      <c r="T55" s="15"/>
      <c r="U55" s="15"/>
      <c r="V55" s="15"/>
      <c r="W55" s="15"/>
    </row>
    <row r="56" spans="1:23" ht="10.5" customHeight="1" x14ac:dyDescent="0.25">
      <c r="A56" s="73" t="str">
        <f>head27a</f>
        <v>References</v>
      </c>
      <c r="B56" s="15"/>
      <c r="C56" s="15"/>
      <c r="D56" s="15"/>
      <c r="E56" s="15"/>
      <c r="F56" s="15"/>
      <c r="G56" s="15"/>
      <c r="H56" s="15"/>
      <c r="I56" s="15"/>
      <c r="J56" s="15"/>
      <c r="K56" s="15"/>
      <c r="L56" s="15"/>
      <c r="M56" s="15"/>
      <c r="N56" s="15"/>
      <c r="O56" s="15"/>
      <c r="P56" s="15"/>
      <c r="Q56" s="15"/>
      <c r="R56" s="15"/>
      <c r="S56" s="15"/>
      <c r="T56" s="15"/>
      <c r="U56" s="15"/>
      <c r="V56" s="15"/>
      <c r="W56" s="15"/>
    </row>
    <row r="57" spans="1:23" ht="27.75" customHeight="1" x14ac:dyDescent="0.25">
      <c r="A57" s="82" t="s">
        <v>38</v>
      </c>
      <c r="B57" s="82"/>
      <c r="C57" s="82"/>
      <c r="D57" s="82"/>
      <c r="E57" s="82"/>
      <c r="F57" s="82"/>
      <c r="G57" s="82"/>
      <c r="H57" s="82"/>
      <c r="I57" s="82"/>
      <c r="J57" s="82"/>
      <c r="K57" s="82"/>
      <c r="L57" s="82"/>
      <c r="M57" s="82"/>
      <c r="N57" s="82"/>
      <c r="O57" s="82"/>
      <c r="P57" s="82"/>
      <c r="Q57" s="15"/>
      <c r="R57" s="15"/>
      <c r="S57" s="15"/>
      <c r="T57" s="15"/>
      <c r="U57" s="15"/>
      <c r="V57" s="15"/>
      <c r="W57" s="15"/>
    </row>
    <row r="58" spans="1:23" ht="10.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row>
    <row r="59" spans="1:23" ht="10.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row>
    <row r="60" spans="1:23" x14ac:dyDescent="0.25">
      <c r="A60" s="15"/>
      <c r="B60" s="15"/>
      <c r="C60" s="15"/>
      <c r="D60" s="15"/>
      <c r="E60" s="15"/>
      <c r="F60" s="15"/>
      <c r="G60" s="15"/>
      <c r="H60" s="15"/>
      <c r="I60" s="15"/>
      <c r="J60" s="15"/>
      <c r="K60" s="15"/>
      <c r="L60" s="15"/>
      <c r="M60" s="15"/>
      <c r="N60" s="15"/>
      <c r="O60" s="15"/>
      <c r="P60" s="15"/>
      <c r="Q60" s="15"/>
      <c r="R60" s="15"/>
      <c r="S60" s="15"/>
      <c r="T60" s="15"/>
      <c r="U60" s="15"/>
      <c r="V60" s="15"/>
      <c r="W60" s="15"/>
    </row>
    <row r="61" spans="1:23" x14ac:dyDescent="0.25">
      <c r="A61" s="15"/>
      <c r="B61" s="15"/>
      <c r="C61" s="15"/>
      <c r="D61" s="15"/>
      <c r="E61" s="74"/>
      <c r="F61" s="74"/>
      <c r="G61" s="74"/>
      <c r="H61" s="74"/>
      <c r="I61" s="74"/>
      <c r="J61" s="74"/>
      <c r="K61" s="74"/>
      <c r="L61" s="74"/>
      <c r="M61" s="74"/>
      <c r="N61" s="15"/>
      <c r="O61" s="15"/>
      <c r="P61" s="15"/>
      <c r="Q61" s="15"/>
      <c r="R61" s="15"/>
      <c r="S61" s="15"/>
      <c r="T61" s="15"/>
      <c r="U61" s="15"/>
      <c r="V61" s="15"/>
      <c r="W61" s="15"/>
    </row>
    <row r="62" spans="1:23" x14ac:dyDescent="0.25">
      <c r="A62" s="15"/>
      <c r="B62" s="15"/>
      <c r="C62" s="15"/>
      <c r="D62" s="15"/>
      <c r="E62" s="50">
        <f t="shared" ref="E62:P62" si="10">E45+E61</f>
        <v>91858292.90386121</v>
      </c>
      <c r="F62" s="50">
        <f t="shared" si="10"/>
        <v>86753189.854802787</v>
      </c>
      <c r="G62" s="50">
        <f t="shared" si="10"/>
        <v>94417845.881890178</v>
      </c>
      <c r="H62" s="50">
        <f t="shared" si="10"/>
        <v>82854909.728648156</v>
      </c>
      <c r="I62" s="50">
        <f t="shared" si="10"/>
        <v>77454934.965456337</v>
      </c>
      <c r="J62" s="50">
        <f t="shared" si="10"/>
        <v>85538836.308594838</v>
      </c>
      <c r="K62" s="50">
        <f t="shared" si="10"/>
        <v>94610992.039343998</v>
      </c>
      <c r="L62" s="50">
        <f t="shared" si="10"/>
        <v>80432667.180943608</v>
      </c>
      <c r="M62" s="50">
        <f t="shared" si="10"/>
        <v>98554975.153038114</v>
      </c>
      <c r="N62" s="50">
        <f t="shared" si="10"/>
        <v>1110283217.8099999</v>
      </c>
      <c r="O62" s="50">
        <f t="shared" si="10"/>
        <v>1169343968.49174</v>
      </c>
      <c r="P62" s="50">
        <f t="shared" si="10"/>
        <v>1273689619.4742942</v>
      </c>
      <c r="Q62" s="15"/>
      <c r="R62" s="15"/>
      <c r="S62" s="15"/>
      <c r="T62" s="15"/>
      <c r="U62" s="15"/>
      <c r="V62" s="15"/>
      <c r="W62" s="15"/>
    </row>
    <row r="63" spans="1:23" x14ac:dyDescent="0.25">
      <c r="A63" s="15"/>
      <c r="B63" s="15"/>
      <c r="C63" s="15"/>
      <c r="D63" s="15"/>
      <c r="E63" s="50">
        <f t="shared" ref="E63:P63" si="11">E53-E61</f>
        <v>-38838133.136177093</v>
      </c>
      <c r="F63" s="50">
        <f t="shared" si="11"/>
        <v>94754704.621531531</v>
      </c>
      <c r="G63" s="50">
        <f t="shared" si="11"/>
        <v>-17146785.941708162</v>
      </c>
      <c r="H63" s="50">
        <f t="shared" si="11"/>
        <v>-22341288.498665184</v>
      </c>
      <c r="I63" s="50">
        <f t="shared" si="11"/>
        <v>-29462802.324449398</v>
      </c>
      <c r="J63" s="50">
        <f t="shared" si="11"/>
        <v>98913166.120459318</v>
      </c>
      <c r="K63" s="50">
        <f t="shared" si="11"/>
        <v>-45646903.924356848</v>
      </c>
      <c r="L63" s="50">
        <f t="shared" si="11"/>
        <v>-19513360.311586708</v>
      </c>
      <c r="M63" s="50">
        <f t="shared" si="11"/>
        <v>-62699877.328007877</v>
      </c>
      <c r="N63" s="50">
        <f t="shared" si="11"/>
        <v>914810.76690006256</v>
      </c>
      <c r="O63" s="50">
        <f t="shared" si="11"/>
        <v>9827409.8959870338</v>
      </c>
      <c r="P63" s="50">
        <f t="shared" si="11"/>
        <v>9300685.8010790348</v>
      </c>
      <c r="Q63" s="15"/>
      <c r="R63" s="15"/>
      <c r="S63" s="15"/>
      <c r="T63" s="15"/>
      <c r="U63" s="15"/>
      <c r="V63" s="15"/>
      <c r="W63" s="15"/>
    </row>
    <row r="64" spans="1:23" x14ac:dyDescent="0.25">
      <c r="A64" s="15"/>
      <c r="B64" s="15"/>
      <c r="C64" s="15"/>
      <c r="D64" s="15"/>
      <c r="E64" s="15"/>
      <c r="F64" s="15"/>
      <c r="G64" s="15"/>
      <c r="H64" s="15"/>
      <c r="I64" s="15"/>
      <c r="J64" s="15"/>
      <c r="K64" s="15"/>
      <c r="L64" s="15"/>
      <c r="M64" s="15"/>
      <c r="N64" s="15"/>
      <c r="O64" s="15"/>
      <c r="P64" s="15"/>
      <c r="Q64" s="15"/>
      <c r="R64" s="15"/>
      <c r="S64" s="15"/>
      <c r="T64" s="15"/>
      <c r="U64" s="15"/>
      <c r="V64" s="15"/>
      <c r="W64" s="15"/>
    </row>
    <row r="65" spans="1:23" x14ac:dyDescent="0.25">
      <c r="A65" s="15"/>
      <c r="B65" s="15"/>
      <c r="C65" s="15"/>
      <c r="D65" s="15"/>
      <c r="E65" s="15"/>
      <c r="F65" s="15"/>
      <c r="G65" s="15"/>
      <c r="H65" s="15"/>
      <c r="I65" s="15"/>
      <c r="J65" s="15"/>
      <c r="K65" s="15"/>
      <c r="L65" s="15"/>
      <c r="M65" s="15"/>
      <c r="N65" s="15"/>
      <c r="O65" s="15"/>
      <c r="P65" s="15"/>
      <c r="Q65" s="15"/>
      <c r="R65" s="15"/>
      <c r="S65" s="15"/>
      <c r="T65" s="15"/>
      <c r="U65" s="15"/>
      <c r="V65" s="15"/>
      <c r="W65" s="15"/>
    </row>
    <row r="66" spans="1:23" x14ac:dyDescent="0.25">
      <c r="A66" s="15"/>
      <c r="B66" s="15"/>
      <c r="C66" s="15"/>
      <c r="D66" s="15"/>
      <c r="E66" s="15"/>
      <c r="F66" s="15"/>
      <c r="G66" s="15"/>
      <c r="H66" s="15"/>
      <c r="I66" s="15"/>
      <c r="J66" s="15"/>
      <c r="K66" s="15"/>
      <c r="L66" s="15"/>
      <c r="M66" s="15"/>
      <c r="N66" s="15"/>
      <c r="O66" s="15"/>
      <c r="P66" s="15"/>
      <c r="Q66" s="15"/>
      <c r="R66" s="15"/>
      <c r="S66" s="15"/>
      <c r="T66" s="15"/>
      <c r="U66" s="15"/>
      <c r="V66" s="15"/>
      <c r="W66" s="15"/>
    </row>
    <row r="67" spans="1:23" x14ac:dyDescent="0.25">
      <c r="A67" s="15"/>
      <c r="B67" s="15"/>
      <c r="C67" s="15"/>
      <c r="D67" s="15"/>
      <c r="E67" s="15"/>
      <c r="F67" s="15"/>
      <c r="G67" s="15"/>
      <c r="H67" s="15"/>
      <c r="I67" s="15"/>
      <c r="J67" s="15"/>
      <c r="K67" s="15"/>
      <c r="L67" s="15"/>
      <c r="M67" s="15"/>
      <c r="N67" s="15"/>
      <c r="O67" s="15"/>
      <c r="P67" s="15"/>
      <c r="Q67" s="15"/>
      <c r="R67" s="15"/>
      <c r="S67" s="15"/>
      <c r="T67" s="15"/>
      <c r="U67" s="15"/>
      <c r="V67" s="15"/>
      <c r="W67" s="15"/>
    </row>
    <row r="68" spans="1:23" x14ac:dyDescent="0.25">
      <c r="A68" s="15"/>
      <c r="B68" s="15"/>
      <c r="C68" s="15"/>
      <c r="D68" s="15"/>
      <c r="E68" s="15"/>
      <c r="F68" s="15"/>
      <c r="G68" s="15"/>
      <c r="H68" s="15"/>
      <c r="I68" s="15"/>
      <c r="J68" s="15"/>
      <c r="K68" s="15"/>
      <c r="L68" s="15"/>
      <c r="M68" s="15"/>
      <c r="N68" s="15"/>
      <c r="O68" s="15"/>
      <c r="P68" s="15"/>
      <c r="Q68" s="15"/>
      <c r="R68" s="15"/>
      <c r="S68" s="15"/>
      <c r="T68" s="15"/>
      <c r="U68" s="15"/>
      <c r="V68" s="15"/>
      <c r="W68" s="15"/>
    </row>
    <row r="188" spans="2:44" x14ac:dyDescent="0.25">
      <c r="B188" s="75"/>
      <c r="C188" s="75"/>
      <c r="D188" s="75"/>
      <c r="E188" s="75"/>
      <c r="F188" s="75"/>
      <c r="G188" s="75"/>
      <c r="H188" s="75"/>
      <c r="I188" s="75"/>
      <c r="J188" s="75"/>
      <c r="K188" s="75"/>
      <c r="L188" s="75"/>
      <c r="N188" s="76"/>
      <c r="O188" s="76"/>
      <c r="P188" s="76"/>
      <c r="Q188" s="76"/>
      <c r="R188" s="76"/>
      <c r="S188" s="76"/>
      <c r="AH188" s="76"/>
      <c r="AI188" s="76"/>
      <c r="AJ188" s="76"/>
      <c r="AK188" s="76"/>
      <c r="AL188" s="76"/>
      <c r="AM188" s="76"/>
      <c r="AN188" s="76"/>
      <c r="AO188" s="76"/>
      <c r="AP188" s="76"/>
      <c r="AQ188" s="76"/>
      <c r="AR188" s="76"/>
    </row>
    <row r="189" spans="2:44" x14ac:dyDescent="0.25">
      <c r="N189" s="76"/>
      <c r="O189" s="76"/>
      <c r="P189" s="76"/>
      <c r="Q189" s="76"/>
      <c r="R189" s="76"/>
      <c r="S189" s="76"/>
      <c r="AH189" s="76"/>
      <c r="AI189" s="76"/>
      <c r="AJ189" s="76"/>
      <c r="AK189" s="76"/>
      <c r="AL189" s="76"/>
      <c r="AM189" s="76"/>
      <c r="AN189" s="76"/>
      <c r="AO189" s="76"/>
      <c r="AP189" s="76"/>
      <c r="AQ189" s="76"/>
      <c r="AR189" s="76"/>
    </row>
    <row r="190" spans="2:44" x14ac:dyDescent="0.25">
      <c r="N190" s="76"/>
      <c r="O190" s="76"/>
      <c r="P190" s="76"/>
      <c r="Q190" s="76"/>
      <c r="R190" s="76"/>
      <c r="S190" s="76"/>
      <c r="AH190" s="76"/>
      <c r="AI190" s="76"/>
      <c r="AJ190" s="76"/>
      <c r="AK190" s="76"/>
      <c r="AL190" s="76"/>
      <c r="AM190" s="76"/>
      <c r="AN190" s="76"/>
      <c r="AO190" s="76"/>
      <c r="AP190" s="76"/>
      <c r="AQ190" s="76"/>
      <c r="AR190" s="76"/>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Mathebula</dc:creator>
  <cp:lastModifiedBy>Johan Biewenga</cp:lastModifiedBy>
  <dcterms:created xsi:type="dcterms:W3CDTF">2019-03-28T07:04:11Z</dcterms:created>
  <dcterms:modified xsi:type="dcterms:W3CDTF">2019-03-28T09:26:17Z</dcterms:modified>
</cp:coreProperties>
</file>