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05" windowWidth="24855" windowHeight="11760"/>
  </bookViews>
  <sheets>
    <sheet name="Sheet1" sheetId="1" r:id="rId1"/>
    <sheet name="Sheet2" sheetId="2" r:id="rId2"/>
    <sheet name="Sheet3" sheetId="3" r:id="rId3"/>
  </sheets>
  <externalReferences>
    <externalReference r:id="rId4"/>
  </externalReferences>
  <definedNames>
    <definedName name="Head10">'[1]Template names'!$B$16</definedName>
    <definedName name="Head11">'[1]Template names'!$B$17</definedName>
    <definedName name="head27a">'[1]Template names'!$B$34</definedName>
    <definedName name="Head9">'[1]Template names'!$B$15</definedName>
    <definedName name="muni">'[1]Template names'!$B$93</definedName>
    <definedName name="TableA30">'[1]Template names'!$B$142</definedName>
  </definedNames>
  <calcPr calcId="124519"/>
</workbook>
</file>

<file path=xl/calcChain.xml><?xml version="1.0" encoding="utf-8"?>
<calcChain xmlns="http://schemas.openxmlformats.org/spreadsheetml/2006/main">
  <c r="O63" i="1"/>
  <c r="L63"/>
  <c r="K63"/>
  <c r="H63"/>
  <c r="G63"/>
  <c r="A57"/>
  <c r="N55"/>
  <c r="L52"/>
  <c r="I52"/>
  <c r="H52"/>
  <c r="E52"/>
  <c r="D52"/>
  <c r="M51"/>
  <c r="A51"/>
  <c r="M50"/>
  <c r="A50"/>
  <c r="M49"/>
  <c r="A49"/>
  <c r="O46"/>
  <c r="O52" s="1"/>
  <c r="N46"/>
  <c r="N52" s="1"/>
  <c r="L46"/>
  <c r="K46"/>
  <c r="K52" s="1"/>
  <c r="J46"/>
  <c r="J52" s="1"/>
  <c r="I46"/>
  <c r="I63" s="1"/>
  <c r="H46"/>
  <c r="G46"/>
  <c r="G52" s="1"/>
  <c r="F46"/>
  <c r="F52" s="1"/>
  <c r="E46"/>
  <c r="E63" s="1"/>
  <c r="D46"/>
  <c r="C46"/>
  <c r="C52" s="1"/>
  <c r="B46"/>
  <c r="B52" s="1"/>
  <c r="P45"/>
  <c r="P46" s="1"/>
  <c r="O45"/>
  <c r="N45"/>
  <c r="M45"/>
  <c r="M44"/>
  <c r="M43"/>
  <c r="M42"/>
  <c r="M41"/>
  <c r="M40"/>
  <c r="M39"/>
  <c r="M38"/>
  <c r="M37"/>
  <c r="M36"/>
  <c r="M46" s="1"/>
  <c r="M32"/>
  <c r="A32"/>
  <c r="M31"/>
  <c r="A31"/>
  <c r="M30"/>
  <c r="A30"/>
  <c r="M29"/>
  <c r="A29"/>
  <c r="M28"/>
  <c r="A28"/>
  <c r="M27"/>
  <c r="A27"/>
  <c r="M26"/>
  <c r="A26"/>
  <c r="M25"/>
  <c r="A25"/>
  <c r="M24"/>
  <c r="N21"/>
  <c r="N33" s="1"/>
  <c r="N54" s="1"/>
  <c r="N64" s="1"/>
  <c r="L21"/>
  <c r="L33" s="1"/>
  <c r="L54" s="1"/>
  <c r="L64" s="1"/>
  <c r="K21"/>
  <c r="K33" s="1"/>
  <c r="J21"/>
  <c r="J33" s="1"/>
  <c r="I21"/>
  <c r="I33" s="1"/>
  <c r="I54" s="1"/>
  <c r="I64" s="1"/>
  <c r="H21"/>
  <c r="H33" s="1"/>
  <c r="H54" s="1"/>
  <c r="H64" s="1"/>
  <c r="G21"/>
  <c r="G33" s="1"/>
  <c r="F21"/>
  <c r="F33" s="1"/>
  <c r="E21"/>
  <c r="E33" s="1"/>
  <c r="E54" s="1"/>
  <c r="E64" s="1"/>
  <c r="D21"/>
  <c r="D33" s="1"/>
  <c r="D54" s="1"/>
  <c r="C21"/>
  <c r="C33" s="1"/>
  <c r="B21"/>
  <c r="B33" s="1"/>
  <c r="M20"/>
  <c r="A20"/>
  <c r="P19"/>
  <c r="P21" s="1"/>
  <c r="P33" s="1"/>
  <c r="O19"/>
  <c r="O21" s="1"/>
  <c r="O33" s="1"/>
  <c r="N19"/>
  <c r="M19" s="1"/>
  <c r="M18"/>
  <c r="A18"/>
  <c r="M17"/>
  <c r="A17"/>
  <c r="M16"/>
  <c r="A16"/>
  <c r="M15"/>
  <c r="A15"/>
  <c r="M14"/>
  <c r="A14"/>
  <c r="M13"/>
  <c r="A13"/>
  <c r="M12"/>
  <c r="A12"/>
  <c r="M11"/>
  <c r="A11"/>
  <c r="M10"/>
  <c r="A10"/>
  <c r="M9"/>
  <c r="A9"/>
  <c r="M8"/>
  <c r="A8"/>
  <c r="M7"/>
  <c r="A7"/>
  <c r="M6"/>
  <c r="A6"/>
  <c r="M5"/>
  <c r="A5"/>
  <c r="P3"/>
  <c r="O3"/>
  <c r="N3"/>
  <c r="B2"/>
  <c r="A1"/>
  <c r="N56" l="1"/>
  <c r="O55" s="1"/>
  <c r="O56" s="1"/>
  <c r="P55" s="1"/>
  <c r="C54"/>
  <c r="G54"/>
  <c r="G64" s="1"/>
  <c r="M21"/>
  <c r="M33" s="1"/>
  <c r="M54" s="1"/>
  <c r="M64" s="1"/>
  <c r="O54"/>
  <c r="O64" s="1"/>
  <c r="B54"/>
  <c r="B56" s="1"/>
  <c r="C55" s="1"/>
  <c r="C56" s="1"/>
  <c r="D55" s="1"/>
  <c r="D56" s="1"/>
  <c r="E55" s="1"/>
  <c r="E56" s="1"/>
  <c r="F55" s="1"/>
  <c r="F54"/>
  <c r="F64" s="1"/>
  <c r="J54"/>
  <c r="J64" s="1"/>
  <c r="M63"/>
  <c r="M52"/>
  <c r="P52"/>
  <c r="P54" s="1"/>
  <c r="P64" s="1"/>
  <c r="P63"/>
  <c r="K54"/>
  <c r="K64" s="1"/>
  <c r="F63"/>
  <c r="J63"/>
  <c r="N63"/>
  <c r="P56" l="1"/>
  <c r="F56"/>
  <c r="G55" s="1"/>
  <c r="G56" s="1"/>
  <c r="H55" s="1"/>
  <c r="H56" s="1"/>
  <c r="I55" s="1"/>
  <c r="I56" s="1"/>
  <c r="J55" s="1"/>
  <c r="J56" s="1"/>
  <c r="K55" s="1"/>
  <c r="K56" s="1"/>
  <c r="L55" s="1"/>
  <c r="L56" s="1"/>
  <c r="M55" s="1"/>
  <c r="M56" s="1"/>
</calcChain>
</file>

<file path=xl/sharedStrings.xml><?xml version="1.0" encoding="utf-8"?>
<sst xmlns="http://schemas.openxmlformats.org/spreadsheetml/2006/main" count="40" uniqueCount="39">
  <si>
    <t>MONTHLY CASH FLOWS</t>
  </si>
  <si>
    <t>Medium Term Revenue and Expenditure Framework</t>
  </si>
  <si>
    <t>R thousand</t>
  </si>
  <si>
    <t>July</t>
  </si>
  <si>
    <t>August</t>
  </si>
  <si>
    <t>Sept.</t>
  </si>
  <si>
    <t>October</t>
  </si>
  <si>
    <t>November</t>
  </si>
  <si>
    <t>December</t>
  </si>
  <si>
    <t>January</t>
  </si>
  <si>
    <t>February</t>
  </si>
  <si>
    <t>March</t>
  </si>
  <si>
    <t>April</t>
  </si>
  <si>
    <t>May</t>
  </si>
  <si>
    <t>June</t>
  </si>
  <si>
    <t>Cash Receipts By Source</t>
  </si>
  <si>
    <t>Transfer receipts - operational</t>
  </si>
  <si>
    <t>Cash Receipts by Source</t>
  </si>
  <si>
    <t>Other Cash Flows by Source</t>
  </si>
  <si>
    <t>Transfer receipts - capital</t>
  </si>
  <si>
    <t>Total Cash Receipts by Source</t>
  </si>
  <si>
    <t>Cash Payments by Type</t>
  </si>
  <si>
    <t>Employee related costs</t>
  </si>
  <si>
    <t>Remuneration of councillors</t>
  </si>
  <si>
    <t>Finance charges</t>
  </si>
  <si>
    <t>Bulk purchases - Electricity</t>
  </si>
  <si>
    <t>Bulk purchases - Water &amp; Sewer</t>
  </si>
  <si>
    <t>Other materials</t>
  </si>
  <si>
    <t>Contracted services</t>
  </si>
  <si>
    <t>Transfers and grants - other municipalities</t>
  </si>
  <si>
    <t>Transfers and grants - other</t>
  </si>
  <si>
    <t>Other expenditure</t>
  </si>
  <si>
    <t>Other Cash Flows/Payments by Type</t>
  </si>
  <si>
    <t>Total Cash Payments by Type</t>
  </si>
  <si>
    <t>Check</t>
  </si>
  <si>
    <t>NET INCREASE/(DECREASE) IN CASH HELD</t>
  </si>
  <si>
    <t>Cash/cash equivalents at the month/year begin:</t>
  </si>
  <si>
    <t>Cash/cash equivalents at the month/year end:</t>
  </si>
  <si>
    <t xml:space="preserve">1. Note that this section of Table SA 30 is deliberately not linked to Table A4 because timing differences between the invoicing of clients and receiving the cash means that the cashflow will differ from budgeted revenue, and similarly for budgeted expenditure. </t>
  </si>
</sst>
</file>

<file path=xl/styles.xml><?xml version="1.0" encoding="utf-8"?>
<styleSheet xmlns="http://schemas.openxmlformats.org/spreadsheetml/2006/main">
  <numFmts count="4">
    <numFmt numFmtId="43" formatCode="_ * #,##0.00_ ;_ * \-#,##0.00_ ;_ * &quot;-&quot;??_ ;_ @_ "/>
    <numFmt numFmtId="164" formatCode="_(* #,##0,_);_(* \(#,##0,\);_(* &quot;–&quot;?_);_(@_)"/>
    <numFmt numFmtId="165" formatCode="#,###,;\(#,###,\)"/>
    <numFmt numFmtId="166" formatCode="_ * #,##0_ ;_ * \-#,##0_ ;_ * &quot;-&quot;??_ ;_ @_ "/>
  </numFmts>
  <fonts count="8">
    <font>
      <sz val="11"/>
      <color theme="1"/>
      <name val="Calibri"/>
      <family val="2"/>
      <scheme val="minor"/>
    </font>
    <font>
      <sz val="11"/>
      <color theme="1"/>
      <name val="Calibri"/>
      <family val="2"/>
      <scheme val="minor"/>
    </font>
    <font>
      <b/>
      <sz val="10"/>
      <name val="Arial Narrow"/>
      <family val="2"/>
    </font>
    <font>
      <sz val="8"/>
      <name val="Arial Narrow"/>
      <family val="2"/>
    </font>
    <font>
      <b/>
      <sz val="8"/>
      <name val="Arial Narrow"/>
      <family val="2"/>
    </font>
    <font>
      <b/>
      <u/>
      <sz val="8"/>
      <name val="Arial Narrow"/>
      <family val="2"/>
    </font>
    <font>
      <i/>
      <sz val="8"/>
      <name val="Arial Narrow"/>
      <family val="2"/>
    </font>
    <font>
      <i/>
      <u/>
      <sz val="8"/>
      <name val="Arial Narrow"/>
      <family val="2"/>
    </font>
  </fonts>
  <fills count="3">
    <fill>
      <patternFill patternType="none"/>
    </fill>
    <fill>
      <patternFill patternType="gray125"/>
    </fill>
    <fill>
      <patternFill patternType="solid">
        <fgColor rgb="FFFFFF99"/>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bottom/>
      <diagonal/>
    </border>
    <border>
      <left/>
      <right style="thin">
        <color indexed="64"/>
      </right>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68">
    <xf numFmtId="0" fontId="0" fillId="0" borderId="0" xfId="0"/>
    <xf numFmtId="0" fontId="2" fillId="0" borderId="1" xfId="0" applyFont="1" applyFill="1" applyBorder="1" applyAlignment="1">
      <alignment horizontal="left"/>
    </xf>
    <xf numFmtId="0" fontId="3" fillId="0" borderId="0" xfId="0" applyFont="1"/>
    <xf numFmtId="49" fontId="4" fillId="0" borderId="2" xfId="0" applyNumberFormat="1" applyFont="1" applyFill="1" applyBorder="1" applyAlignment="1">
      <alignmen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10" xfId="0" applyNumberFormat="1" applyFont="1" applyBorder="1"/>
    <xf numFmtId="164" fontId="4" fillId="0" borderId="11" xfId="0" applyNumberFormat="1" applyFont="1" applyBorder="1" applyAlignment="1">
      <alignment horizontal="center"/>
    </xf>
    <xf numFmtId="164" fontId="4" fillId="0" borderId="12" xfId="0" applyNumberFormat="1" applyFont="1" applyBorder="1" applyAlignment="1">
      <alignment horizontal="center"/>
    </xf>
    <xf numFmtId="164" fontId="4" fillId="0" borderId="13" xfId="0" applyNumberFormat="1" applyFont="1" applyBorder="1" applyAlignment="1">
      <alignment horizontal="center"/>
    </xf>
    <xf numFmtId="0" fontId="3" fillId="0" borderId="11" xfId="0" applyNumberFormat="1" applyFont="1" applyBorder="1" applyAlignment="1">
      <alignment horizontal="center"/>
    </xf>
    <xf numFmtId="0" fontId="3" fillId="0" borderId="0" xfId="0" applyFont="1" applyFill="1"/>
    <xf numFmtId="0" fontId="3" fillId="0" borderId="10" xfId="0" applyNumberFormat="1" applyFont="1" applyBorder="1" applyAlignment="1">
      <alignment horizontal="left" indent="1"/>
    </xf>
    <xf numFmtId="164" fontId="3" fillId="2" borderId="10" xfId="0" applyNumberFormat="1" applyFont="1" applyFill="1" applyBorder="1" applyProtection="1">
      <protection locked="0"/>
    </xf>
    <xf numFmtId="164" fontId="3" fillId="2" borderId="14" xfId="0" applyNumberFormat="1" applyFont="1" applyFill="1" applyBorder="1" applyProtection="1">
      <protection locked="0"/>
    </xf>
    <xf numFmtId="164" fontId="3" fillId="0" borderId="15" xfId="0" applyNumberFormat="1" applyFont="1" applyBorder="1"/>
    <xf numFmtId="164" fontId="3" fillId="2" borderId="15" xfId="0" applyNumberFormat="1" applyFont="1" applyFill="1" applyBorder="1" applyProtection="1">
      <protection locked="0"/>
    </xf>
    <xf numFmtId="0" fontId="3" fillId="0" borderId="10" xfId="0" applyFont="1" applyBorder="1" applyAlignment="1">
      <alignment horizontal="left" indent="1"/>
    </xf>
    <xf numFmtId="0" fontId="4" fillId="0" borderId="10" xfId="0" applyNumberFormat="1" applyFont="1" applyFill="1" applyBorder="1"/>
    <xf numFmtId="164" fontId="4" fillId="0" borderId="16" xfId="0" applyNumberFormat="1" applyFont="1" applyFill="1" applyBorder="1"/>
    <xf numFmtId="164" fontId="4" fillId="0" borderId="17" xfId="0" applyNumberFormat="1" applyFont="1" applyFill="1" applyBorder="1"/>
    <xf numFmtId="164" fontId="4" fillId="0" borderId="18" xfId="0" applyNumberFormat="1" applyFont="1" applyFill="1" applyBorder="1"/>
    <xf numFmtId="0" fontId="3" fillId="0" borderId="10" xfId="0" applyNumberFormat="1" applyFont="1" applyFill="1" applyBorder="1"/>
    <xf numFmtId="164" fontId="3" fillId="0" borderId="10" xfId="0" applyNumberFormat="1" applyFont="1" applyFill="1" applyBorder="1"/>
    <xf numFmtId="164" fontId="3" fillId="0" borderId="14" xfId="0" applyNumberFormat="1" applyFont="1" applyFill="1" applyBorder="1"/>
    <xf numFmtId="164" fontId="3" fillId="0" borderId="15" xfId="0" applyNumberFormat="1" applyFont="1" applyFill="1" applyBorder="1"/>
    <xf numFmtId="0" fontId="4" fillId="0" borderId="10" xfId="0" applyNumberFormat="1" applyFont="1" applyFill="1" applyBorder="1" applyAlignment="1">
      <alignment horizontal="left"/>
    </xf>
    <xf numFmtId="0" fontId="3" fillId="0" borderId="10" xfId="0" applyFont="1" applyFill="1" applyBorder="1" applyAlignment="1">
      <alignment horizontal="left" indent="1"/>
    </xf>
    <xf numFmtId="0" fontId="3" fillId="0" borderId="10" xfId="0" applyNumberFormat="1" applyFont="1" applyFill="1" applyBorder="1" applyAlignment="1">
      <alignment horizontal="left" indent="1"/>
    </xf>
    <xf numFmtId="0" fontId="4" fillId="0" borderId="19" xfId="0" applyNumberFormat="1" applyFont="1" applyFill="1" applyBorder="1"/>
    <xf numFmtId="164" fontId="4" fillId="0" borderId="19" xfId="0" applyNumberFormat="1" applyFont="1" applyFill="1" applyBorder="1"/>
    <xf numFmtId="164" fontId="4" fillId="0" borderId="20" xfId="0" applyNumberFormat="1" applyFont="1" applyFill="1" applyBorder="1"/>
    <xf numFmtId="164" fontId="4" fillId="0" borderId="21" xfId="0" applyNumberFormat="1" applyFont="1" applyFill="1" applyBorder="1"/>
    <xf numFmtId="0" fontId="3" fillId="0" borderId="10" xfId="0" applyNumberFormat="1" applyFont="1" applyFill="1" applyBorder="1" applyAlignment="1"/>
    <xf numFmtId="0" fontId="5" fillId="0" borderId="10" xfId="0" applyNumberFormat="1" applyFont="1" applyFill="1" applyBorder="1"/>
    <xf numFmtId="164" fontId="3" fillId="0" borderId="10" xfId="1" applyNumberFormat="1" applyFont="1" applyFill="1" applyBorder="1"/>
    <xf numFmtId="165" fontId="3" fillId="0" borderId="0" xfId="0" applyNumberFormat="1" applyFont="1" applyFill="1"/>
    <xf numFmtId="0" fontId="6" fillId="0" borderId="0" xfId="0" applyFont="1" applyFill="1" applyAlignment="1">
      <alignment horizontal="center"/>
    </xf>
    <xf numFmtId="0" fontId="4" fillId="0" borderId="22" xfId="0" applyNumberFormat="1" applyFont="1" applyFill="1" applyBorder="1" applyAlignment="1">
      <alignment vertical="center" wrapText="1"/>
    </xf>
    <xf numFmtId="164" fontId="4" fillId="0" borderId="22" xfId="0" applyNumberFormat="1" applyFont="1" applyFill="1" applyBorder="1" applyAlignment="1">
      <alignment vertical="center"/>
    </xf>
    <xf numFmtId="164" fontId="4" fillId="0" borderId="23" xfId="0" applyNumberFormat="1" applyFont="1" applyFill="1" applyBorder="1" applyAlignment="1">
      <alignment vertical="center"/>
    </xf>
    <xf numFmtId="164" fontId="4" fillId="0" borderId="24" xfId="0" applyNumberFormat="1" applyFont="1" applyFill="1" applyBorder="1" applyAlignment="1">
      <alignment vertical="center"/>
    </xf>
    <xf numFmtId="165" fontId="4" fillId="0" borderId="25" xfId="0" applyNumberFormat="1" applyFont="1" applyFill="1" applyBorder="1" applyAlignment="1">
      <alignment vertical="center"/>
    </xf>
    <xf numFmtId="165" fontId="4" fillId="0" borderId="26" xfId="0" applyNumberFormat="1" applyFont="1" applyFill="1" applyBorder="1" applyAlignment="1">
      <alignment vertical="center"/>
    </xf>
    <xf numFmtId="165" fontId="4" fillId="0" borderId="27" xfId="0" applyNumberFormat="1" applyFont="1" applyFill="1" applyBorder="1" applyAlignment="1">
      <alignment vertical="center"/>
    </xf>
    <xf numFmtId="0" fontId="3" fillId="0" borderId="0" xfId="0" applyFont="1" applyFill="1" applyAlignment="1">
      <alignment vertical="center"/>
    </xf>
    <xf numFmtId="0" fontId="3" fillId="0" borderId="0" xfId="0" applyFont="1" applyAlignment="1">
      <alignment vertical="center"/>
    </xf>
    <xf numFmtId="164" fontId="3" fillId="2" borderId="16" xfId="0" applyNumberFormat="1" applyFont="1" applyFill="1" applyBorder="1" applyProtection="1">
      <protection locked="0"/>
    </xf>
    <xf numFmtId="164" fontId="3" fillId="0" borderId="17" xfId="0" applyNumberFormat="1" applyFont="1" applyFill="1" applyBorder="1"/>
    <xf numFmtId="164" fontId="3" fillId="0" borderId="18" xfId="0" applyNumberFormat="1" applyFont="1" applyFill="1" applyBorder="1"/>
    <xf numFmtId="164" fontId="3" fillId="0" borderId="16" xfId="0" applyNumberFormat="1" applyFont="1" applyFill="1" applyBorder="1"/>
    <xf numFmtId="0" fontId="3" fillId="0" borderId="28" xfId="0" applyNumberFormat="1" applyFont="1" applyFill="1" applyBorder="1"/>
    <xf numFmtId="164" fontId="3" fillId="0" borderId="6" xfId="0" applyNumberFormat="1" applyFont="1" applyFill="1" applyBorder="1"/>
    <xf numFmtId="164" fontId="3" fillId="0" borderId="9" xfId="0" applyNumberFormat="1" applyFont="1" applyFill="1" applyBorder="1"/>
    <xf numFmtId="164" fontId="3" fillId="0" borderId="8" xfId="0" applyNumberFormat="1" applyFont="1" applyFill="1" applyBorder="1"/>
    <xf numFmtId="0" fontId="7" fillId="0" borderId="0" xfId="0" applyFont="1" applyBorder="1" applyAlignment="1" applyProtection="1">
      <alignment horizontal="left"/>
    </xf>
    <xf numFmtId="0" fontId="6" fillId="0" borderId="0" xfId="0" applyFont="1" applyBorder="1" applyProtection="1"/>
    <xf numFmtId="165" fontId="3" fillId="0" borderId="0" xfId="0" applyNumberFormat="1" applyFont="1" applyFill="1" applyBorder="1"/>
    <xf numFmtId="166" fontId="3" fillId="0" borderId="0" xfId="1" applyNumberFormat="1" applyFont="1"/>
    <xf numFmtId="165" fontId="3" fillId="0" borderId="0" xfId="0" applyNumberFormat="1" applyFont="1"/>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0a%202014%202015%20A1%20Schedule%20-%202014%202015%20Ver%20%20January%202014%20Consolidated%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sheetData sheetId="1"/>
      <sheetData sheetId="2">
        <row r="15">
          <cell r="B15" t="str">
            <v>Budget Year 2014/15</v>
          </cell>
        </row>
        <row r="16">
          <cell r="B16" t="str">
            <v>Budget Year +1 2015/16</v>
          </cell>
        </row>
        <row r="17">
          <cell r="B17" t="str">
            <v>Budget Year +2 2016/17</v>
          </cell>
        </row>
        <row r="34">
          <cell r="B34" t="str">
            <v>References</v>
          </cell>
        </row>
        <row r="93">
          <cell r="B93" t="str">
            <v>LIM333 Greater Tzaneen</v>
          </cell>
        </row>
        <row r="142">
          <cell r="B142" t="str">
            <v>Supporting Table SA30 Consolidated budgeted monthly cash flow</v>
          </cell>
        </row>
      </sheetData>
      <sheetData sheetId="3"/>
      <sheetData sheetId="4"/>
      <sheetData sheetId="5"/>
      <sheetData sheetId="6"/>
      <sheetData sheetId="7"/>
      <sheetData sheetId="8"/>
      <sheetData sheetId="9"/>
      <sheetData sheetId="10"/>
      <sheetData sheetId="11">
        <row r="5">
          <cell r="A5" t="str">
            <v>Property rates</v>
          </cell>
        </row>
        <row r="6">
          <cell r="A6" t="str">
            <v>Property rates - penalties &amp; collection charges</v>
          </cell>
        </row>
        <row r="7">
          <cell r="A7" t="str">
            <v>Service charges - electricity revenue</v>
          </cell>
        </row>
        <row r="8">
          <cell r="A8" t="str">
            <v>Service charges - water revenue</v>
          </cell>
        </row>
        <row r="9">
          <cell r="A9" t="str">
            <v>Service charges - sanitation revenue</v>
          </cell>
        </row>
        <row r="10">
          <cell r="A10" t="str">
            <v>Service charges - refuse revenue</v>
          </cell>
        </row>
        <row r="11">
          <cell r="A11" t="str">
            <v>Service charges - other</v>
          </cell>
        </row>
        <row r="12">
          <cell r="A12" t="str">
            <v>Rental of facilities and equipment</v>
          </cell>
        </row>
        <row r="13">
          <cell r="A13" t="str">
            <v>Interest earned - external investments</v>
          </cell>
        </row>
        <row r="14">
          <cell r="A14" t="str">
            <v>Interest earned - outstanding debtors</v>
          </cell>
        </row>
        <row r="15">
          <cell r="A15" t="str">
            <v>Dividends received</v>
          </cell>
        </row>
        <row r="16">
          <cell r="A16" t="str">
            <v>Fines</v>
          </cell>
        </row>
        <row r="17">
          <cell r="A17" t="str">
            <v>Licences and permits</v>
          </cell>
        </row>
        <row r="18">
          <cell r="A18" t="str">
            <v>Agency services</v>
          </cell>
        </row>
        <row r="20">
          <cell r="A20" t="str">
            <v>Other revenue</v>
          </cell>
        </row>
        <row r="40">
          <cell r="A40" t="str">
            <v>Contributions recognised - capital</v>
          </cell>
        </row>
        <row r="41">
          <cell r="A41" t="str">
            <v>Contributed assets</v>
          </cell>
        </row>
      </sheetData>
      <sheetData sheetId="12"/>
      <sheetData sheetId="13"/>
      <sheetData sheetId="14"/>
      <sheetData sheetId="15">
        <row r="19">
          <cell r="A19" t="str">
            <v>Proceeds on disposal of PPE</v>
          </cell>
        </row>
        <row r="20">
          <cell r="A20" t="str">
            <v>Decrease (Increase) in non-current debtors</v>
          </cell>
        </row>
        <row r="21">
          <cell r="A21" t="str">
            <v>Decrease (increase) other non-current receivables</v>
          </cell>
        </row>
        <row r="22">
          <cell r="A22" t="str">
            <v>Decrease (increase) in non-current investments</v>
          </cell>
        </row>
        <row r="24">
          <cell r="A24" t="str">
            <v>Capital assets</v>
          </cell>
        </row>
        <row r="29">
          <cell r="A29" t="str">
            <v>Short term loans</v>
          </cell>
        </row>
        <row r="30">
          <cell r="A30" t="str">
            <v>Borrowing long term/refinancing</v>
          </cell>
        </row>
        <row r="31">
          <cell r="A31" t="str">
            <v>Increase (decrease) in consumer deposits</v>
          </cell>
        </row>
        <row r="33">
          <cell r="A33" t="str">
            <v>Repayment of borrowing</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R191"/>
  <sheetViews>
    <sheetView tabSelected="1" workbookViewId="0">
      <selection activeCell="V16" sqref="V16"/>
    </sheetView>
  </sheetViews>
  <sheetFormatPr defaultRowHeight="12.75"/>
  <cols>
    <col min="1" max="1" width="30.7109375" style="2" customWidth="1"/>
    <col min="2" max="13" width="8.28515625" style="2" customWidth="1"/>
    <col min="14" max="16" width="9.28515625" style="2" customWidth="1"/>
    <col min="17" max="17" width="9.85546875" style="2" hidden="1" customWidth="1"/>
    <col min="18" max="18" width="9.5703125" style="2" hidden="1" customWidth="1"/>
    <col min="19" max="19" width="9.85546875" style="2" hidden="1" customWidth="1"/>
    <col min="20" max="20" width="11.28515625" style="2" customWidth="1"/>
    <col min="21" max="21" width="9.5703125" style="2" bestFit="1" customWidth="1"/>
    <col min="22" max="25" width="9.85546875" style="2" bestFit="1" customWidth="1"/>
    <col min="26" max="27" width="9.5703125" style="2" bestFit="1" customWidth="1"/>
    <col min="28" max="28" width="9.85546875" style="2" bestFit="1" customWidth="1"/>
    <col min="29" max="16384" width="9.140625" style="2"/>
  </cols>
  <sheetData>
    <row r="1" spans="1:22" ht="13.5">
      <c r="A1" s="1" t="str">
        <f>muni&amp;" - "&amp; TableA30</f>
        <v>LIM333 Greater Tzaneen - Supporting Table SA30 Consolidated budgeted monthly cash flow</v>
      </c>
      <c r="B1" s="1"/>
      <c r="C1" s="1"/>
      <c r="D1" s="1"/>
      <c r="E1" s="1"/>
      <c r="F1" s="1"/>
      <c r="G1" s="1"/>
      <c r="H1" s="1"/>
      <c r="I1" s="1"/>
      <c r="J1" s="1"/>
      <c r="K1" s="1"/>
      <c r="L1" s="1"/>
      <c r="M1" s="1"/>
      <c r="N1" s="1"/>
      <c r="O1" s="1"/>
      <c r="P1" s="1"/>
      <c r="Q1" s="1"/>
    </row>
    <row r="2" spans="1:22">
      <c r="A2" s="3" t="s">
        <v>0</v>
      </c>
      <c r="B2" s="4" t="str">
        <f>Head9</f>
        <v>Budget Year 2014/15</v>
      </c>
      <c r="C2" s="5"/>
      <c r="D2" s="5"/>
      <c r="E2" s="5"/>
      <c r="F2" s="5"/>
      <c r="G2" s="5"/>
      <c r="H2" s="5"/>
      <c r="I2" s="5"/>
      <c r="J2" s="5"/>
      <c r="K2" s="5"/>
      <c r="L2" s="5"/>
      <c r="M2" s="5"/>
      <c r="N2" s="6" t="s">
        <v>1</v>
      </c>
      <c r="O2" s="7"/>
      <c r="P2" s="8"/>
    </row>
    <row r="3" spans="1:22" ht="25.5">
      <c r="A3" s="9" t="s">
        <v>2</v>
      </c>
      <c r="B3" s="10" t="s">
        <v>3</v>
      </c>
      <c r="C3" s="11" t="s">
        <v>4</v>
      </c>
      <c r="D3" s="11" t="s">
        <v>5</v>
      </c>
      <c r="E3" s="11" t="s">
        <v>6</v>
      </c>
      <c r="F3" s="11" t="s">
        <v>7</v>
      </c>
      <c r="G3" s="11" t="s">
        <v>8</v>
      </c>
      <c r="H3" s="11" t="s">
        <v>9</v>
      </c>
      <c r="I3" s="11" t="s">
        <v>10</v>
      </c>
      <c r="J3" s="11" t="s">
        <v>11</v>
      </c>
      <c r="K3" s="11" t="s">
        <v>12</v>
      </c>
      <c r="L3" s="11" t="s">
        <v>13</v>
      </c>
      <c r="M3" s="12" t="s">
        <v>14</v>
      </c>
      <c r="N3" s="10" t="str">
        <f>Head9</f>
        <v>Budget Year 2014/15</v>
      </c>
      <c r="O3" s="13" t="str">
        <f>Head10</f>
        <v>Budget Year +1 2015/16</v>
      </c>
      <c r="P3" s="12" t="str">
        <f>Head11</f>
        <v>Budget Year +2 2016/17</v>
      </c>
    </row>
    <row r="4" spans="1:22">
      <c r="A4" s="14" t="s">
        <v>15</v>
      </c>
      <c r="B4" s="15"/>
      <c r="C4" s="16"/>
      <c r="D4" s="16"/>
      <c r="E4" s="16"/>
      <c r="F4" s="16"/>
      <c r="G4" s="16"/>
      <c r="H4" s="16"/>
      <c r="I4" s="16"/>
      <c r="J4" s="16"/>
      <c r="K4" s="16"/>
      <c r="L4" s="16"/>
      <c r="M4" s="17"/>
      <c r="N4" s="18">
        <v>1</v>
      </c>
      <c r="O4" s="16"/>
      <c r="P4" s="17"/>
      <c r="T4" s="19"/>
    </row>
    <row r="5" spans="1:22">
      <c r="A5" s="20" t="str">
        <f>'[1]A4-FinPerf RE'!A5</f>
        <v>Property rates</v>
      </c>
      <c r="B5" s="21">
        <v>4497050.5120000001</v>
      </c>
      <c r="C5" s="22">
        <v>5095218.7750000004</v>
      </c>
      <c r="D5" s="22">
        <v>4647972.3899999997</v>
      </c>
      <c r="E5" s="22">
        <v>5214035.0329999998</v>
      </c>
      <c r="F5" s="22">
        <v>5172504.2039999999</v>
      </c>
      <c r="G5" s="22">
        <v>5096592.4110000003</v>
      </c>
      <c r="H5" s="22">
        <v>4985172.4510000004</v>
      </c>
      <c r="I5" s="22">
        <v>5608807.2089999998</v>
      </c>
      <c r="J5" s="22">
        <v>6231368.199</v>
      </c>
      <c r="K5" s="22">
        <v>6070659.034</v>
      </c>
      <c r="L5" s="22">
        <v>5349614.1619999995</v>
      </c>
      <c r="M5" s="23">
        <f t="shared" ref="M5:M20" si="0">N5-SUM(B5:L5)</f>
        <v>6031005.6199999973</v>
      </c>
      <c r="N5" s="21">
        <v>64000000</v>
      </c>
      <c r="O5" s="22">
        <v>67456000</v>
      </c>
      <c r="P5" s="24">
        <v>71098624</v>
      </c>
      <c r="T5" s="19"/>
      <c r="U5" s="19"/>
      <c r="V5" s="19"/>
    </row>
    <row r="6" spans="1:22">
      <c r="A6" s="20" t="str">
        <f>'[1]A4-FinPerf RE'!A6</f>
        <v>Property rates - penalties &amp; collection charges</v>
      </c>
      <c r="B6" s="21">
        <v>286627.69170000002</v>
      </c>
      <c r="C6" s="22">
        <v>366868.54800000001</v>
      </c>
      <c r="D6" s="22">
        <v>382845.2966</v>
      </c>
      <c r="E6" s="22">
        <v>385202.3345</v>
      </c>
      <c r="F6" s="22">
        <v>385264.85700000002</v>
      </c>
      <c r="G6" s="22">
        <v>385264.85700000002</v>
      </c>
      <c r="H6" s="22">
        <v>399341.29100000003</v>
      </c>
      <c r="I6" s="22">
        <v>403275.25</v>
      </c>
      <c r="J6" s="22">
        <v>372632.17589999997</v>
      </c>
      <c r="K6" s="22">
        <v>380451.34340000001</v>
      </c>
      <c r="L6" s="22">
        <v>376113.17749999999</v>
      </c>
      <c r="M6" s="23">
        <f t="shared" si="0"/>
        <v>376113.17739999946</v>
      </c>
      <c r="N6" s="21">
        <v>4500000</v>
      </c>
      <c r="O6" s="22">
        <v>4743000</v>
      </c>
      <c r="P6" s="24">
        <v>4999122</v>
      </c>
      <c r="T6" s="19"/>
      <c r="U6" s="19"/>
      <c r="V6" s="19"/>
    </row>
    <row r="7" spans="1:22">
      <c r="A7" s="20" t="str">
        <f>'[1]A4-FinPerf RE'!A7</f>
        <v>Service charges - electricity revenue</v>
      </c>
      <c r="B7" s="21">
        <v>29598397.800000001</v>
      </c>
      <c r="C7" s="22">
        <v>30153894.739999998</v>
      </c>
      <c r="D7" s="22">
        <v>35914960.700000003</v>
      </c>
      <c r="E7" s="22">
        <v>37290038.840000004</v>
      </c>
      <c r="F7" s="22">
        <v>39926439.829999998</v>
      </c>
      <c r="G7" s="22">
        <v>31458249.289999999</v>
      </c>
      <c r="H7" s="22">
        <v>33614862.130000003</v>
      </c>
      <c r="I7" s="22">
        <v>33849728.960000001</v>
      </c>
      <c r="J7" s="22">
        <v>31683475.780000001</v>
      </c>
      <c r="K7" s="22">
        <v>29101498.280000001</v>
      </c>
      <c r="L7" s="22">
        <v>39300959.640000001</v>
      </c>
      <c r="M7" s="23">
        <f t="shared" si="0"/>
        <v>33881297.00999999</v>
      </c>
      <c r="N7" s="21">
        <v>405773803</v>
      </c>
      <c r="O7" s="22">
        <v>426875588</v>
      </c>
      <c r="P7" s="24">
        <v>454116870</v>
      </c>
      <c r="T7" s="19"/>
      <c r="U7" s="19"/>
      <c r="V7" s="19"/>
    </row>
    <row r="8" spans="1:22">
      <c r="A8" s="20" t="str">
        <f>'[1]A4-FinPerf RE'!A8</f>
        <v>Service charges - water revenue</v>
      </c>
      <c r="B8" s="21"/>
      <c r="C8" s="22"/>
      <c r="D8" s="22"/>
      <c r="E8" s="22"/>
      <c r="F8" s="22"/>
      <c r="G8" s="22"/>
      <c r="H8" s="22"/>
      <c r="I8" s="22"/>
      <c r="J8" s="22"/>
      <c r="K8" s="22"/>
      <c r="L8" s="22"/>
      <c r="M8" s="23">
        <f t="shared" si="0"/>
        <v>0</v>
      </c>
      <c r="N8" s="21"/>
      <c r="O8" s="22"/>
      <c r="P8" s="24"/>
      <c r="T8" s="19"/>
      <c r="U8" s="19"/>
      <c r="V8" s="19"/>
    </row>
    <row r="9" spans="1:22">
      <c r="A9" s="20" t="str">
        <f>'[1]A4-FinPerf RE'!A9</f>
        <v>Service charges - sanitation revenue</v>
      </c>
      <c r="B9" s="21"/>
      <c r="C9" s="22"/>
      <c r="D9" s="22"/>
      <c r="E9" s="22"/>
      <c r="F9" s="22"/>
      <c r="G9" s="22"/>
      <c r="H9" s="22"/>
      <c r="I9" s="22"/>
      <c r="J9" s="22"/>
      <c r="K9" s="22"/>
      <c r="L9" s="22"/>
      <c r="M9" s="23">
        <f t="shared" si="0"/>
        <v>0</v>
      </c>
      <c r="N9" s="21"/>
      <c r="O9" s="22"/>
      <c r="P9" s="24"/>
      <c r="T9" s="19"/>
      <c r="U9" s="19"/>
      <c r="V9" s="19"/>
    </row>
    <row r="10" spans="1:22">
      <c r="A10" s="20" t="str">
        <f>'[1]A4-FinPerf RE'!A10</f>
        <v>Service charges - refuse revenue</v>
      </c>
      <c r="B10" s="21">
        <v>1526069.25</v>
      </c>
      <c r="C10" s="22">
        <v>1894392.1810000001</v>
      </c>
      <c r="D10" s="22">
        <v>1955563.8659999999</v>
      </c>
      <c r="E10" s="22">
        <v>1891104.74</v>
      </c>
      <c r="F10" s="22">
        <v>2122136.9389999998</v>
      </c>
      <c r="G10" s="22">
        <v>1795285.6459999999</v>
      </c>
      <c r="H10" s="22">
        <v>1724684.9240000001</v>
      </c>
      <c r="I10" s="22">
        <v>1693643.1310000001</v>
      </c>
      <c r="J10" s="22">
        <v>1711768.581</v>
      </c>
      <c r="K10" s="22">
        <v>1984318.6580000001</v>
      </c>
      <c r="L10" s="22">
        <v>1747290.416</v>
      </c>
      <c r="M10" s="23">
        <f t="shared" si="0"/>
        <v>1990741.6679999977</v>
      </c>
      <c r="N10" s="21">
        <v>22037000</v>
      </c>
      <c r="O10" s="22">
        <v>23226998</v>
      </c>
      <c r="P10" s="24">
        <v>24481256</v>
      </c>
      <c r="T10" s="19"/>
      <c r="U10" s="19"/>
      <c r="V10" s="19"/>
    </row>
    <row r="11" spans="1:22">
      <c r="A11" s="20" t="str">
        <f>'[1]A4-FinPerf RE'!A11</f>
        <v>Service charges - other</v>
      </c>
      <c r="B11" s="21">
        <v>112084.87450000001</v>
      </c>
      <c r="C11" s="22">
        <v>111650.27929999999</v>
      </c>
      <c r="D11" s="22">
        <v>102691.4325</v>
      </c>
      <c r="E11" s="22">
        <v>102582.3768</v>
      </c>
      <c r="F11" s="22">
        <v>98081.793300000005</v>
      </c>
      <c r="G11" s="22">
        <v>100482.647</v>
      </c>
      <c r="H11" s="22">
        <v>100642.1614</v>
      </c>
      <c r="I11" s="22">
        <v>103689.7536</v>
      </c>
      <c r="J11" s="22">
        <v>139004.2776</v>
      </c>
      <c r="K11" s="22">
        <v>103069.0583</v>
      </c>
      <c r="L11" s="22">
        <v>117194.21679999999</v>
      </c>
      <c r="M11" s="23">
        <f t="shared" si="0"/>
        <v>174667.12889999989</v>
      </c>
      <c r="N11" s="21">
        <v>1365840</v>
      </c>
      <c r="O11" s="22">
        <v>1439595</v>
      </c>
      <c r="P11" s="24">
        <v>1517334</v>
      </c>
      <c r="T11" s="19"/>
      <c r="U11" s="19"/>
      <c r="V11" s="19"/>
    </row>
    <row r="12" spans="1:22">
      <c r="A12" s="20" t="str">
        <f>'[1]A4-FinPerf RE'!A12</f>
        <v>Rental of facilities and equipment</v>
      </c>
      <c r="B12" s="21">
        <v>70361.577659999995</v>
      </c>
      <c r="C12" s="22">
        <v>71134.890759999995</v>
      </c>
      <c r="D12" s="22">
        <v>67615.324739999996</v>
      </c>
      <c r="E12" s="22">
        <v>68462.00344</v>
      </c>
      <c r="F12" s="22">
        <v>71224.119200000001</v>
      </c>
      <c r="G12" s="22">
        <v>68448.123460000003</v>
      </c>
      <c r="H12" s="22">
        <v>69538.693209999998</v>
      </c>
      <c r="I12" s="22">
        <v>65949.727299999999</v>
      </c>
      <c r="J12" s="22">
        <v>69290.836450000003</v>
      </c>
      <c r="K12" s="22">
        <v>65949.727299999999</v>
      </c>
      <c r="L12" s="22">
        <v>68983.494070000001</v>
      </c>
      <c r="M12" s="23">
        <f t="shared" si="0"/>
        <v>2141.4824100000551</v>
      </c>
      <c r="N12" s="21">
        <v>759100</v>
      </c>
      <c r="O12" s="22">
        <v>800091</v>
      </c>
      <c r="P12" s="24">
        <v>843296</v>
      </c>
      <c r="T12" s="19"/>
      <c r="U12" s="19"/>
      <c r="V12" s="19"/>
    </row>
    <row r="13" spans="1:22">
      <c r="A13" s="20" t="str">
        <f>'[1]A4-FinPerf RE'!A13</f>
        <v>Interest earned - external investments</v>
      </c>
      <c r="B13" s="21">
        <v>0</v>
      </c>
      <c r="C13" s="22">
        <v>0</v>
      </c>
      <c r="D13" s="22">
        <v>0</v>
      </c>
      <c r="E13" s="22">
        <v>0</v>
      </c>
      <c r="F13" s="22">
        <v>471524.70620000002</v>
      </c>
      <c r="G13" s="22">
        <v>57955.50346</v>
      </c>
      <c r="H13" s="22">
        <v>128895.3269</v>
      </c>
      <c r="I13" s="22">
        <v>83291.07213</v>
      </c>
      <c r="J13" s="22">
        <v>75057.676980000004</v>
      </c>
      <c r="K13" s="22">
        <v>753671.61399999994</v>
      </c>
      <c r="L13" s="22">
        <v>29105.09809</v>
      </c>
      <c r="M13" s="23">
        <f t="shared" si="0"/>
        <v>401499.00224000006</v>
      </c>
      <c r="N13" s="21">
        <v>2001000</v>
      </c>
      <c r="O13" s="22">
        <v>2109054</v>
      </c>
      <c r="P13" s="24">
        <v>2222943</v>
      </c>
      <c r="T13" s="19"/>
      <c r="U13" s="19"/>
      <c r="V13" s="19"/>
    </row>
    <row r="14" spans="1:22">
      <c r="A14" s="20" t="str">
        <f>'[1]A4-FinPerf RE'!A14</f>
        <v>Interest earned - outstanding debtors</v>
      </c>
      <c r="B14" s="21">
        <v>925811</v>
      </c>
      <c r="C14" s="22">
        <v>962642</v>
      </c>
      <c r="D14" s="22">
        <v>923023</v>
      </c>
      <c r="E14" s="22">
        <v>1034143</v>
      </c>
      <c r="F14" s="22">
        <v>1012321</v>
      </c>
      <c r="G14" s="22">
        <v>1011362</v>
      </c>
      <c r="H14" s="22">
        <v>1037878</v>
      </c>
      <c r="I14" s="22">
        <v>989305</v>
      </c>
      <c r="J14" s="22">
        <v>1045705</v>
      </c>
      <c r="K14" s="22">
        <v>1084456</v>
      </c>
      <c r="L14" s="22">
        <v>868580</v>
      </c>
      <c r="M14" s="23">
        <f t="shared" si="0"/>
        <v>904774</v>
      </c>
      <c r="N14" s="21">
        <v>11800000</v>
      </c>
      <c r="O14" s="22">
        <v>12437200</v>
      </c>
      <c r="P14" s="24">
        <v>13108809</v>
      </c>
      <c r="T14" s="19"/>
      <c r="U14" s="19"/>
      <c r="V14" s="19"/>
    </row>
    <row r="15" spans="1:22">
      <c r="A15" s="20" t="str">
        <f>'[1]A4-FinPerf RE'!A15</f>
        <v>Dividends received</v>
      </c>
      <c r="B15" s="21">
        <v>0</v>
      </c>
      <c r="C15" s="22">
        <v>0</v>
      </c>
      <c r="D15" s="22">
        <v>0</v>
      </c>
      <c r="E15" s="22">
        <v>0</v>
      </c>
      <c r="F15" s="22">
        <v>0</v>
      </c>
      <c r="G15" s="22">
        <v>0</v>
      </c>
      <c r="H15" s="22">
        <v>0</v>
      </c>
      <c r="I15" s="22">
        <v>0</v>
      </c>
      <c r="J15" s="22">
        <v>0</v>
      </c>
      <c r="K15" s="22">
        <v>0</v>
      </c>
      <c r="L15" s="22">
        <v>0</v>
      </c>
      <c r="M15" s="23">
        <f t="shared" si="0"/>
        <v>0</v>
      </c>
      <c r="N15" s="21"/>
      <c r="O15" s="22"/>
      <c r="P15" s="24"/>
      <c r="T15" s="19"/>
      <c r="U15" s="19"/>
      <c r="V15" s="19"/>
    </row>
    <row r="16" spans="1:22">
      <c r="A16" s="20" t="str">
        <f>'[1]A4-FinPerf RE'!A16</f>
        <v>Fines</v>
      </c>
      <c r="B16" s="21">
        <v>205185.06390000001</v>
      </c>
      <c r="C16" s="22">
        <v>235759.07339999999</v>
      </c>
      <c r="D16" s="22">
        <v>325623.10139999999</v>
      </c>
      <c r="E16" s="22">
        <v>250737.07810000001</v>
      </c>
      <c r="F16" s="22">
        <v>213716.06659999999</v>
      </c>
      <c r="G16" s="22">
        <v>518690.16159999999</v>
      </c>
      <c r="H16" s="22">
        <v>215049.06700000001</v>
      </c>
      <c r="I16" s="22">
        <v>161739.05040000001</v>
      </c>
      <c r="J16" s="22">
        <v>320344.09980000003</v>
      </c>
      <c r="K16" s="22">
        <v>360839.11239999998</v>
      </c>
      <c r="L16" s="22">
        <v>200550.0625</v>
      </c>
      <c r="M16" s="23">
        <f t="shared" si="0"/>
        <v>201904.06290000025</v>
      </c>
      <c r="N16" s="21">
        <v>3210136</v>
      </c>
      <c r="O16" s="22">
        <v>3383483</v>
      </c>
      <c r="P16" s="24">
        <v>3566191</v>
      </c>
      <c r="T16" s="19"/>
      <c r="U16" s="19"/>
      <c r="V16" s="19"/>
    </row>
    <row r="17" spans="1:23">
      <c r="A17" s="20" t="str">
        <f>'[1]A4-FinPerf RE'!A17</f>
        <v>Licences and permits</v>
      </c>
      <c r="B17" s="21">
        <v>42814.209470000002</v>
      </c>
      <c r="C17" s="22">
        <v>41740.974719999998</v>
      </c>
      <c r="D17" s="22">
        <v>30964.876319999999</v>
      </c>
      <c r="E17" s="22">
        <v>71754.073959999994</v>
      </c>
      <c r="F17" s="22">
        <v>33619.391239999997</v>
      </c>
      <c r="G17" s="22">
        <v>15392.17751</v>
      </c>
      <c r="H17" s="22">
        <v>30037.180059999999</v>
      </c>
      <c r="I17" s="22">
        <v>35610.500639999998</v>
      </c>
      <c r="J17" s="22">
        <v>36696.235639999999</v>
      </c>
      <c r="K17" s="22">
        <v>44898.177790000002</v>
      </c>
      <c r="L17" s="22">
        <v>50070.597880000001</v>
      </c>
      <c r="M17" s="23">
        <f t="shared" si="0"/>
        <v>63539.604769999976</v>
      </c>
      <c r="N17" s="21">
        <v>497138</v>
      </c>
      <c r="O17" s="22">
        <v>523983</v>
      </c>
      <c r="P17" s="24">
        <v>552279</v>
      </c>
      <c r="T17" s="19"/>
      <c r="U17" s="19"/>
      <c r="V17" s="19"/>
    </row>
    <row r="18" spans="1:23">
      <c r="A18" s="20" t="str">
        <f>'[1]A4-FinPerf RE'!A18</f>
        <v>Agency services</v>
      </c>
      <c r="B18" s="21">
        <v>3166397.074</v>
      </c>
      <c r="C18" s="22">
        <v>1990962.0460000001</v>
      </c>
      <c r="D18" s="22">
        <v>2004566.047</v>
      </c>
      <c r="E18" s="22">
        <v>2280558.0529999998</v>
      </c>
      <c r="F18" s="22">
        <v>6013530.1399999997</v>
      </c>
      <c r="G18" s="22">
        <v>4754995.1109999996</v>
      </c>
      <c r="H18" s="22">
        <v>6313430.1469999999</v>
      </c>
      <c r="I18" s="22">
        <v>4393464.102</v>
      </c>
      <c r="J18" s="22">
        <v>3735754.0869999998</v>
      </c>
      <c r="K18" s="22">
        <v>2231620.0520000001</v>
      </c>
      <c r="L18" s="22">
        <v>3044365.071</v>
      </c>
      <c r="M18" s="23">
        <f t="shared" si="0"/>
        <v>3063066.0700000003</v>
      </c>
      <c r="N18" s="21">
        <v>42992708</v>
      </c>
      <c r="O18" s="22">
        <v>45314314</v>
      </c>
      <c r="P18" s="24">
        <v>47761287</v>
      </c>
      <c r="T18" s="19"/>
      <c r="U18" s="19"/>
      <c r="V18" s="19"/>
    </row>
    <row r="19" spans="1:23">
      <c r="A19" s="25" t="s">
        <v>16</v>
      </c>
      <c r="B19" s="21">
        <v>96308758</v>
      </c>
      <c r="C19" s="22">
        <v>2054613.9140000001</v>
      </c>
      <c r="D19" s="22">
        <v>343761.67389999999</v>
      </c>
      <c r="E19" s="22">
        <v>771428.77619999996</v>
      </c>
      <c r="F19" s="22">
        <v>76537780.010000005</v>
      </c>
      <c r="G19" s="22">
        <v>284736.87530000001</v>
      </c>
      <c r="H19" s="22">
        <v>192943.96119999999</v>
      </c>
      <c r="I19" s="22">
        <v>731773.53009999997</v>
      </c>
      <c r="J19" s="22">
        <v>72880526.819999993</v>
      </c>
      <c r="K19" s="22">
        <v>41496.40163</v>
      </c>
      <c r="L19" s="22">
        <v>72373.971640000003</v>
      </c>
      <c r="M19" s="23">
        <f t="shared" si="0"/>
        <v>6880356.0660300255</v>
      </c>
      <c r="N19" s="21">
        <f>250600550+6500000</f>
        <v>257100550</v>
      </c>
      <c r="O19" s="22">
        <f>335340250+7000000</f>
        <v>342340250</v>
      </c>
      <c r="P19" s="24">
        <f>326628300+7500000</f>
        <v>334128300</v>
      </c>
      <c r="T19" s="19"/>
      <c r="U19" s="19"/>
      <c r="V19" s="19"/>
    </row>
    <row r="20" spans="1:23">
      <c r="A20" s="20" t="str">
        <f>'[1]A4-FinPerf RE'!A20</f>
        <v>Other revenue</v>
      </c>
      <c r="B20" s="21">
        <v>337685</v>
      </c>
      <c r="C20" s="22">
        <v>111151</v>
      </c>
      <c r="D20" s="22">
        <v>288356</v>
      </c>
      <c r="E20" s="22">
        <v>246113</v>
      </c>
      <c r="F20" s="22">
        <v>479271</v>
      </c>
      <c r="G20" s="22">
        <v>115782</v>
      </c>
      <c r="H20" s="22">
        <v>437822</v>
      </c>
      <c r="I20" s="22">
        <v>261485</v>
      </c>
      <c r="J20" s="22">
        <v>110099</v>
      </c>
      <c r="K20" s="22">
        <v>114602</v>
      </c>
      <c r="L20" s="22">
        <v>158077</v>
      </c>
      <c r="M20" s="23">
        <f t="shared" si="0"/>
        <v>3310464</v>
      </c>
      <c r="N20" s="21">
        <v>5970907</v>
      </c>
      <c r="O20" s="22">
        <v>7602893</v>
      </c>
      <c r="P20" s="24">
        <v>6633491</v>
      </c>
      <c r="T20" s="19"/>
      <c r="U20" s="19"/>
      <c r="V20" s="19"/>
    </row>
    <row r="21" spans="1:23">
      <c r="A21" s="26" t="s">
        <v>17</v>
      </c>
      <c r="B21" s="27">
        <f t="shared" ref="B21:P21" si="1">SUM(B5:B20)</f>
        <v>137077242.05322999</v>
      </c>
      <c r="C21" s="28">
        <f t="shared" si="1"/>
        <v>43090028.42217999</v>
      </c>
      <c r="D21" s="28">
        <f t="shared" si="1"/>
        <v>46987943.708459996</v>
      </c>
      <c r="E21" s="28">
        <f t="shared" si="1"/>
        <v>49606159.309000008</v>
      </c>
      <c r="F21" s="28">
        <f t="shared" si="1"/>
        <v>132537414.05654001</v>
      </c>
      <c r="G21" s="28">
        <f t="shared" si="1"/>
        <v>45663236.803329997</v>
      </c>
      <c r="H21" s="28">
        <f t="shared" si="1"/>
        <v>49250297.332769997</v>
      </c>
      <c r="I21" s="28">
        <f t="shared" si="1"/>
        <v>48381762.286169998</v>
      </c>
      <c r="J21" s="28">
        <f t="shared" si="1"/>
        <v>118411722.76936999</v>
      </c>
      <c r="K21" s="28">
        <f t="shared" si="1"/>
        <v>42337529.458820008</v>
      </c>
      <c r="L21" s="28">
        <f t="shared" si="1"/>
        <v>51383276.907480001</v>
      </c>
      <c r="M21" s="29">
        <f t="shared" si="1"/>
        <v>57281568.892650008</v>
      </c>
      <c r="N21" s="27">
        <f t="shared" si="1"/>
        <v>822008182</v>
      </c>
      <c r="O21" s="28">
        <f t="shared" si="1"/>
        <v>938252449</v>
      </c>
      <c r="P21" s="29">
        <f t="shared" si="1"/>
        <v>965029802</v>
      </c>
      <c r="Q21" s="19"/>
      <c r="R21" s="19"/>
      <c r="S21" s="19"/>
      <c r="T21" s="19"/>
      <c r="U21" s="19"/>
      <c r="V21" s="19"/>
      <c r="W21" s="19"/>
    </row>
    <row r="22" spans="1:23">
      <c r="A22" s="30"/>
      <c r="B22" s="31"/>
      <c r="C22" s="32"/>
      <c r="D22" s="32"/>
      <c r="E22" s="32"/>
      <c r="F22" s="32"/>
      <c r="G22" s="32"/>
      <c r="H22" s="32"/>
      <c r="I22" s="32"/>
      <c r="J22" s="32"/>
      <c r="K22" s="32"/>
      <c r="L22" s="32"/>
      <c r="M22" s="33"/>
      <c r="N22" s="31"/>
      <c r="O22" s="32"/>
      <c r="P22" s="33"/>
      <c r="Q22" s="19"/>
      <c r="R22" s="19"/>
      <c r="S22" s="19"/>
      <c r="T22" s="19"/>
      <c r="U22" s="19"/>
      <c r="V22" s="19"/>
      <c r="W22" s="19"/>
    </row>
    <row r="23" spans="1:23">
      <c r="A23" s="34" t="s">
        <v>18</v>
      </c>
      <c r="B23" s="31"/>
      <c r="C23" s="32"/>
      <c r="D23" s="32"/>
      <c r="E23" s="32"/>
      <c r="F23" s="32"/>
      <c r="G23" s="32"/>
      <c r="H23" s="32"/>
      <c r="I23" s="32"/>
      <c r="J23" s="32"/>
      <c r="K23" s="32"/>
      <c r="L23" s="32"/>
      <c r="M23" s="33"/>
      <c r="N23" s="31"/>
      <c r="O23" s="32"/>
      <c r="P23" s="33"/>
      <c r="Q23" s="19"/>
      <c r="R23" s="19"/>
      <c r="S23" s="19"/>
      <c r="T23" s="19"/>
      <c r="U23" s="19"/>
      <c r="V23" s="19"/>
      <c r="W23" s="19"/>
    </row>
    <row r="24" spans="1:23">
      <c r="A24" s="35" t="s">
        <v>19</v>
      </c>
      <c r="B24" s="21">
        <v>32500316.210000001</v>
      </c>
      <c r="C24" s="22">
        <v>1120000</v>
      </c>
      <c r="D24" s="22">
        <v>2970000.33</v>
      </c>
      <c r="E24" s="22">
        <v>480000</v>
      </c>
      <c r="F24" s="22">
        <v>38020959.890000001</v>
      </c>
      <c r="G24" s="22">
        <v>400000</v>
      </c>
      <c r="H24" s="22">
        <v>400000</v>
      </c>
      <c r="I24" s="22">
        <v>8135327.841</v>
      </c>
      <c r="J24" s="22">
        <v>24717845.73</v>
      </c>
      <c r="K24" s="22">
        <v>0</v>
      </c>
      <c r="L24" s="22">
        <v>0</v>
      </c>
      <c r="M24" s="33">
        <f t="shared" ref="M24:M32" si="2">N24-SUM(B24:L24)</f>
        <v>-1.0000169277191162E-3</v>
      </c>
      <c r="N24" s="21">
        <v>108744450</v>
      </c>
      <c r="O24" s="22">
        <v>97880750</v>
      </c>
      <c r="P24" s="24">
        <v>101223700</v>
      </c>
      <c r="Q24" s="19"/>
      <c r="R24" s="19"/>
      <c r="S24" s="19"/>
      <c r="T24" s="19"/>
      <c r="U24" s="19"/>
      <c r="V24" s="19"/>
      <c r="W24" s="19"/>
    </row>
    <row r="25" spans="1:23">
      <c r="A25" s="36" t="str">
        <f>'[1]A4-FinPerf RE'!A40&amp;" &amp; "&amp;'[1]A4-FinPerf RE'!A41</f>
        <v>Contributions recognised - capital &amp; Contributed assets</v>
      </c>
      <c r="B25" s="21"/>
      <c r="C25" s="22"/>
      <c r="D25" s="22"/>
      <c r="E25" s="22"/>
      <c r="F25" s="22"/>
      <c r="G25" s="22"/>
      <c r="H25" s="22"/>
      <c r="I25" s="22"/>
      <c r="J25" s="22"/>
      <c r="K25" s="22"/>
      <c r="L25" s="22"/>
      <c r="M25" s="33">
        <f t="shared" si="2"/>
        <v>0</v>
      </c>
      <c r="N25" s="21"/>
      <c r="O25" s="22"/>
      <c r="P25" s="24"/>
      <c r="Q25" s="19"/>
      <c r="R25" s="19"/>
      <c r="S25" s="19"/>
      <c r="T25" s="19"/>
      <c r="U25" s="19"/>
      <c r="V25" s="19"/>
      <c r="W25" s="19"/>
    </row>
    <row r="26" spans="1:23">
      <c r="A26" s="36" t="str">
        <f>'[1]A7-CFlow'!A19</f>
        <v>Proceeds on disposal of PPE</v>
      </c>
      <c r="B26" s="21"/>
      <c r="C26" s="22"/>
      <c r="D26" s="22"/>
      <c r="E26" s="22"/>
      <c r="F26" s="22"/>
      <c r="G26" s="22"/>
      <c r="H26" s="22"/>
      <c r="I26" s="22"/>
      <c r="J26" s="22"/>
      <c r="K26" s="22"/>
      <c r="L26" s="22"/>
      <c r="M26" s="33">
        <f t="shared" si="2"/>
        <v>2305000</v>
      </c>
      <c r="N26" s="21">
        <v>2305000</v>
      </c>
      <c r="O26" s="22">
        <v>2429470</v>
      </c>
      <c r="P26" s="24">
        <v>2560662</v>
      </c>
      <c r="Q26" s="19"/>
      <c r="R26" s="19"/>
      <c r="S26" s="19"/>
      <c r="T26" s="19"/>
      <c r="U26" s="19"/>
      <c r="V26" s="19"/>
      <c r="W26" s="19"/>
    </row>
    <row r="27" spans="1:23">
      <c r="A27" s="36" t="str">
        <f>'[1]A7-CFlow'!A29</f>
        <v>Short term loans</v>
      </c>
      <c r="B27" s="21"/>
      <c r="C27" s="22"/>
      <c r="D27" s="22"/>
      <c r="E27" s="22"/>
      <c r="F27" s="22"/>
      <c r="G27" s="22"/>
      <c r="H27" s="22"/>
      <c r="I27" s="22"/>
      <c r="J27" s="22"/>
      <c r="K27" s="22"/>
      <c r="L27" s="22"/>
      <c r="M27" s="33">
        <f t="shared" si="2"/>
        <v>0</v>
      </c>
      <c r="N27" s="21"/>
      <c r="O27" s="22"/>
      <c r="P27" s="24"/>
      <c r="Q27" s="19"/>
      <c r="R27" s="19"/>
      <c r="S27" s="19"/>
      <c r="T27" s="19"/>
      <c r="U27" s="19"/>
      <c r="V27" s="19"/>
      <c r="W27" s="19"/>
    </row>
    <row r="28" spans="1:23">
      <c r="A28" s="36" t="str">
        <f>'[1]A7-CFlow'!A30</f>
        <v>Borrowing long term/refinancing</v>
      </c>
      <c r="B28" s="21"/>
      <c r="C28" s="22"/>
      <c r="D28" s="22"/>
      <c r="E28" s="22"/>
      <c r="F28" s="22"/>
      <c r="G28" s="22"/>
      <c r="H28" s="22"/>
      <c r="I28" s="22"/>
      <c r="J28" s="22"/>
      <c r="K28" s="22"/>
      <c r="L28" s="22"/>
      <c r="M28" s="33">
        <f t="shared" si="2"/>
        <v>0</v>
      </c>
      <c r="N28" s="21"/>
      <c r="O28" s="22"/>
      <c r="P28" s="24"/>
      <c r="Q28" s="19"/>
      <c r="R28" s="19"/>
      <c r="S28" s="19"/>
      <c r="T28" s="19"/>
      <c r="U28" s="19"/>
      <c r="V28" s="19"/>
      <c r="W28" s="19"/>
    </row>
    <row r="29" spans="1:23">
      <c r="A29" s="36" t="str">
        <f>'[1]A7-CFlow'!A31</f>
        <v>Increase (decrease) in consumer deposits</v>
      </c>
      <c r="B29" s="21"/>
      <c r="C29" s="22"/>
      <c r="D29" s="22"/>
      <c r="E29" s="22"/>
      <c r="F29" s="22"/>
      <c r="G29" s="22"/>
      <c r="H29" s="22"/>
      <c r="I29" s="22"/>
      <c r="J29" s="22"/>
      <c r="K29" s="22"/>
      <c r="L29" s="22"/>
      <c r="M29" s="33">
        <f t="shared" si="2"/>
        <v>0</v>
      </c>
      <c r="N29" s="21"/>
      <c r="O29" s="22"/>
      <c r="P29" s="24"/>
      <c r="Q29" s="19"/>
      <c r="R29" s="19"/>
      <c r="S29" s="19"/>
      <c r="T29" s="19"/>
      <c r="U29" s="19"/>
      <c r="V29" s="19"/>
      <c r="W29" s="19"/>
    </row>
    <row r="30" spans="1:23">
      <c r="A30" s="36" t="str">
        <f>'[1]A7-CFlow'!A20</f>
        <v>Decrease (Increase) in non-current debtors</v>
      </c>
      <c r="B30" s="21"/>
      <c r="C30" s="22"/>
      <c r="D30" s="22"/>
      <c r="E30" s="22"/>
      <c r="F30" s="22"/>
      <c r="G30" s="22"/>
      <c r="H30" s="22"/>
      <c r="I30" s="22"/>
      <c r="J30" s="22"/>
      <c r="K30" s="22"/>
      <c r="L30" s="22"/>
      <c r="M30" s="33">
        <f t="shared" si="2"/>
        <v>0</v>
      </c>
      <c r="N30" s="21"/>
      <c r="O30" s="22"/>
      <c r="P30" s="24"/>
      <c r="Q30" s="19"/>
      <c r="R30" s="19"/>
      <c r="S30" s="19"/>
      <c r="T30" s="19"/>
      <c r="U30" s="19"/>
      <c r="V30" s="19"/>
      <c r="W30" s="19"/>
    </row>
    <row r="31" spans="1:23">
      <c r="A31" s="36" t="str">
        <f>'[1]A7-CFlow'!A21</f>
        <v>Decrease (increase) other non-current receivables</v>
      </c>
      <c r="B31" s="21"/>
      <c r="C31" s="22"/>
      <c r="D31" s="22"/>
      <c r="E31" s="22"/>
      <c r="F31" s="22"/>
      <c r="G31" s="22"/>
      <c r="H31" s="22"/>
      <c r="I31" s="22"/>
      <c r="J31" s="22"/>
      <c r="K31" s="22"/>
      <c r="L31" s="22"/>
      <c r="M31" s="33">
        <f t="shared" si="2"/>
        <v>0</v>
      </c>
      <c r="N31" s="21"/>
      <c r="O31" s="22"/>
      <c r="P31" s="24"/>
      <c r="Q31" s="19"/>
      <c r="R31" s="19"/>
      <c r="S31" s="19"/>
      <c r="T31" s="19"/>
      <c r="U31" s="19"/>
      <c r="V31" s="19"/>
      <c r="W31" s="19"/>
    </row>
    <row r="32" spans="1:23">
      <c r="A32" s="36" t="str">
        <f>'[1]A7-CFlow'!A22</f>
        <v>Decrease (increase) in non-current investments</v>
      </c>
      <c r="B32" s="21"/>
      <c r="C32" s="22"/>
      <c r="D32" s="22"/>
      <c r="E32" s="22"/>
      <c r="F32" s="22"/>
      <c r="G32" s="22"/>
      <c r="H32" s="22"/>
      <c r="I32" s="22"/>
      <c r="J32" s="22"/>
      <c r="K32" s="22"/>
      <c r="L32" s="22"/>
      <c r="M32" s="33">
        <f t="shared" si="2"/>
        <v>0</v>
      </c>
      <c r="N32" s="21"/>
      <c r="O32" s="22"/>
      <c r="P32" s="24"/>
      <c r="Q32" s="19"/>
      <c r="R32" s="19"/>
      <c r="S32" s="19"/>
      <c r="T32" s="19"/>
      <c r="U32" s="19"/>
      <c r="V32" s="19"/>
      <c r="W32" s="19"/>
    </row>
    <row r="33" spans="1:23">
      <c r="A33" s="37" t="s">
        <v>20</v>
      </c>
      <c r="B33" s="38">
        <f t="shared" ref="B33:P33" si="3">SUM(B21:B32)</f>
        <v>169577558.26323</v>
      </c>
      <c r="C33" s="39">
        <f t="shared" si="3"/>
        <v>44210028.42217999</v>
      </c>
      <c r="D33" s="39">
        <f t="shared" si="3"/>
        <v>49957944.038459994</v>
      </c>
      <c r="E33" s="39">
        <f t="shared" si="3"/>
        <v>50086159.309000008</v>
      </c>
      <c r="F33" s="39">
        <f t="shared" si="3"/>
        <v>170558373.94654</v>
      </c>
      <c r="G33" s="39">
        <f t="shared" si="3"/>
        <v>46063236.803329997</v>
      </c>
      <c r="H33" s="39">
        <f t="shared" si="3"/>
        <v>49650297.332769997</v>
      </c>
      <c r="I33" s="39">
        <f t="shared" si="3"/>
        <v>56517090.127169997</v>
      </c>
      <c r="J33" s="39">
        <f t="shared" si="3"/>
        <v>143129568.49936998</v>
      </c>
      <c r="K33" s="39">
        <f t="shared" si="3"/>
        <v>42337529.458820008</v>
      </c>
      <c r="L33" s="39">
        <f t="shared" si="3"/>
        <v>51383276.907480001</v>
      </c>
      <c r="M33" s="40">
        <f t="shared" si="3"/>
        <v>59586568.891649991</v>
      </c>
      <c r="N33" s="38">
        <f t="shared" si="3"/>
        <v>933057632</v>
      </c>
      <c r="O33" s="39">
        <f t="shared" si="3"/>
        <v>1038562669</v>
      </c>
      <c r="P33" s="40">
        <f t="shared" si="3"/>
        <v>1068814164</v>
      </c>
      <c r="Q33" s="19"/>
      <c r="R33" s="19"/>
      <c r="S33" s="19"/>
      <c r="T33" s="19"/>
      <c r="U33" s="19"/>
      <c r="V33" s="19"/>
      <c r="W33" s="19"/>
    </row>
    <row r="34" spans="1:23">
      <c r="A34" s="41"/>
      <c r="B34" s="31"/>
      <c r="C34" s="32"/>
      <c r="D34" s="32"/>
      <c r="E34" s="32"/>
      <c r="F34" s="32"/>
      <c r="G34" s="32"/>
      <c r="H34" s="32"/>
      <c r="I34" s="32"/>
      <c r="J34" s="32"/>
      <c r="K34" s="32"/>
      <c r="L34" s="32"/>
      <c r="M34" s="33"/>
      <c r="N34" s="31"/>
      <c r="O34" s="32"/>
      <c r="P34" s="33"/>
      <c r="Q34" s="19"/>
      <c r="R34" s="19"/>
      <c r="S34" s="19"/>
      <c r="T34" s="19"/>
      <c r="U34" s="19"/>
      <c r="V34" s="19"/>
      <c r="W34" s="19"/>
    </row>
    <row r="35" spans="1:23">
      <c r="A35" s="42" t="s">
        <v>21</v>
      </c>
      <c r="B35" s="31"/>
      <c r="C35" s="32"/>
      <c r="D35" s="32"/>
      <c r="E35" s="32"/>
      <c r="F35" s="32"/>
      <c r="G35" s="32"/>
      <c r="H35" s="32"/>
      <c r="I35" s="32"/>
      <c r="J35" s="32"/>
      <c r="K35" s="32"/>
      <c r="L35" s="32"/>
      <c r="M35" s="33"/>
      <c r="N35" s="43"/>
      <c r="O35" s="32"/>
      <c r="P35" s="33"/>
      <c r="Q35" s="19"/>
      <c r="R35" s="19"/>
      <c r="S35" s="19"/>
      <c r="T35" s="19"/>
      <c r="U35" s="19"/>
      <c r="V35" s="19"/>
      <c r="W35" s="19"/>
    </row>
    <row r="36" spans="1:23">
      <c r="A36" s="36" t="s">
        <v>22</v>
      </c>
      <c r="B36" s="21">
        <v>21345581</v>
      </c>
      <c r="C36" s="22">
        <v>18757515</v>
      </c>
      <c r="D36" s="22">
        <v>19928158</v>
      </c>
      <c r="E36" s="22">
        <v>21859520</v>
      </c>
      <c r="F36" s="22">
        <v>19488522</v>
      </c>
      <c r="G36" s="22">
        <v>20436474</v>
      </c>
      <c r="H36" s="22">
        <v>23256332</v>
      </c>
      <c r="I36" s="22">
        <v>20388390</v>
      </c>
      <c r="J36" s="22">
        <v>19780104</v>
      </c>
      <c r="K36" s="22">
        <v>20342476</v>
      </c>
      <c r="L36" s="22">
        <v>19805845</v>
      </c>
      <c r="M36" s="33">
        <f t="shared" ref="M36:M45" si="4">N36-SUM(B36:L36)</f>
        <v>25828478</v>
      </c>
      <c r="N36" s="21">
        <v>251217395</v>
      </c>
      <c r="O36" s="22">
        <v>264874378</v>
      </c>
      <c r="P36" s="24">
        <v>279258563</v>
      </c>
      <c r="Q36" s="19"/>
      <c r="R36" s="19"/>
      <c r="S36" s="19"/>
      <c r="T36" s="19"/>
      <c r="U36" s="19"/>
      <c r="V36" s="19"/>
      <c r="W36" s="19"/>
    </row>
    <row r="37" spans="1:23">
      <c r="A37" s="36" t="s">
        <v>23</v>
      </c>
      <c r="B37" s="21">
        <v>1533960.71</v>
      </c>
      <c r="C37" s="22">
        <v>1533258.5619999999</v>
      </c>
      <c r="D37" s="22">
        <v>1539727.246</v>
      </c>
      <c r="E37" s="22">
        <v>1531890.5660000001</v>
      </c>
      <c r="F37" s="22">
        <v>1531241.3119999999</v>
      </c>
      <c r="G37" s="22">
        <v>1532986.83</v>
      </c>
      <c r="H37" s="22">
        <v>1531038.031</v>
      </c>
      <c r="I37" s="22">
        <v>1644191.919</v>
      </c>
      <c r="J37" s="22">
        <v>1618915.9890000001</v>
      </c>
      <c r="K37" s="22">
        <v>1608533.6740000001</v>
      </c>
      <c r="L37" s="22">
        <v>1634524.01</v>
      </c>
      <c r="M37" s="33">
        <f t="shared" si="4"/>
        <v>1982704.1510000005</v>
      </c>
      <c r="N37" s="21">
        <v>19222973</v>
      </c>
      <c r="O37" s="22">
        <v>20281590</v>
      </c>
      <c r="P37" s="24">
        <v>21395002</v>
      </c>
      <c r="Q37" s="19"/>
      <c r="R37" s="19"/>
      <c r="S37" s="19"/>
      <c r="T37" s="19"/>
      <c r="U37" s="19"/>
      <c r="V37" s="19"/>
      <c r="W37" s="19"/>
    </row>
    <row r="38" spans="1:23">
      <c r="A38" s="36" t="s">
        <v>24</v>
      </c>
      <c r="B38" s="21">
        <v>206590.8971</v>
      </c>
      <c r="C38" s="22">
        <v>206031.9136</v>
      </c>
      <c r="D38" s="22">
        <v>556570.55819999997</v>
      </c>
      <c r="E38" s="22">
        <v>0</v>
      </c>
      <c r="F38" s="22">
        <v>402575.10739999998</v>
      </c>
      <c r="G38" s="22">
        <v>4277292.6440000003</v>
      </c>
      <c r="H38" s="22">
        <v>0</v>
      </c>
      <c r="I38" s="22">
        <v>0</v>
      </c>
      <c r="J38" s="22">
        <v>0</v>
      </c>
      <c r="K38" s="22">
        <v>0</v>
      </c>
      <c r="L38" s="22">
        <v>0</v>
      </c>
      <c r="M38" s="33">
        <f t="shared" si="4"/>
        <v>4574241.8796999995</v>
      </c>
      <c r="N38" s="21">
        <v>10223303</v>
      </c>
      <c r="O38" s="22">
        <v>10775361</v>
      </c>
      <c r="P38" s="24">
        <v>11357231</v>
      </c>
      <c r="Q38" s="19"/>
      <c r="R38" s="19"/>
      <c r="S38" s="19"/>
      <c r="T38" s="19"/>
      <c r="U38" s="19"/>
      <c r="V38" s="19"/>
      <c r="W38" s="19"/>
    </row>
    <row r="39" spans="1:23">
      <c r="A39" s="36" t="s">
        <v>25</v>
      </c>
      <c r="B39" s="21">
        <v>34352747.07</v>
      </c>
      <c r="C39" s="22">
        <v>33227939.539999999</v>
      </c>
      <c r="D39" s="22">
        <v>30640063.66</v>
      </c>
      <c r="E39" s="22">
        <v>19783486.48</v>
      </c>
      <c r="F39" s="22">
        <v>21531031.57</v>
      </c>
      <c r="G39" s="22">
        <v>20836927.199999999</v>
      </c>
      <c r="H39" s="22">
        <v>17307517.890000001</v>
      </c>
      <c r="I39" s="22">
        <v>19032737.43</v>
      </c>
      <c r="J39" s="22">
        <v>18870124</v>
      </c>
      <c r="K39" s="22">
        <v>18315179.460000001</v>
      </c>
      <c r="L39" s="22">
        <v>15907525.23</v>
      </c>
      <c r="M39" s="33">
        <f t="shared" si="4"/>
        <v>19015294.470000029</v>
      </c>
      <c r="N39" s="21">
        <v>268820574</v>
      </c>
      <c r="O39" s="22">
        <v>283336885</v>
      </c>
      <c r="P39" s="24">
        <v>298637077</v>
      </c>
      <c r="Q39" s="19"/>
      <c r="R39" s="19"/>
      <c r="S39" s="19"/>
      <c r="T39" s="19"/>
      <c r="U39" s="19"/>
      <c r="V39" s="19"/>
      <c r="W39" s="19"/>
    </row>
    <row r="40" spans="1:23">
      <c r="A40" s="36" t="s">
        <v>26</v>
      </c>
      <c r="B40" s="21"/>
      <c r="C40" s="22"/>
      <c r="D40" s="22"/>
      <c r="E40" s="22"/>
      <c r="F40" s="22"/>
      <c r="G40" s="22"/>
      <c r="H40" s="22"/>
      <c r="I40" s="22"/>
      <c r="J40" s="22"/>
      <c r="K40" s="22"/>
      <c r="L40" s="22"/>
      <c r="M40" s="33">
        <f t="shared" si="4"/>
        <v>0</v>
      </c>
      <c r="N40" s="21"/>
      <c r="O40" s="22"/>
      <c r="P40" s="24"/>
      <c r="Q40" s="44"/>
      <c r="R40" s="19"/>
      <c r="S40" s="19"/>
      <c r="T40" s="19"/>
      <c r="U40" s="19"/>
      <c r="V40" s="19"/>
      <c r="W40" s="19"/>
    </row>
    <row r="41" spans="1:23">
      <c r="A41" s="36" t="s">
        <v>27</v>
      </c>
      <c r="B41" s="21"/>
      <c r="C41" s="22"/>
      <c r="D41" s="22"/>
      <c r="E41" s="22"/>
      <c r="F41" s="22"/>
      <c r="G41" s="22"/>
      <c r="H41" s="22"/>
      <c r="I41" s="22"/>
      <c r="J41" s="22"/>
      <c r="K41" s="22"/>
      <c r="L41" s="22"/>
      <c r="M41" s="33">
        <f t="shared" si="4"/>
        <v>0</v>
      </c>
      <c r="N41" s="21"/>
      <c r="O41" s="22"/>
      <c r="P41" s="24"/>
      <c r="Q41" s="44"/>
      <c r="R41" s="19"/>
      <c r="S41" s="19"/>
      <c r="T41" s="19"/>
      <c r="U41" s="19"/>
      <c r="V41" s="19"/>
      <c r="W41" s="19"/>
    </row>
    <row r="42" spans="1:23">
      <c r="A42" s="36" t="s">
        <v>28</v>
      </c>
      <c r="B42" s="21">
        <v>5063518.1059999997</v>
      </c>
      <c r="C42" s="22">
        <v>2005344.5549999999</v>
      </c>
      <c r="D42" s="22">
        <v>3704873.838</v>
      </c>
      <c r="E42" s="22">
        <v>2985231.2620000001</v>
      </c>
      <c r="F42" s="22">
        <v>2844088.889</v>
      </c>
      <c r="G42" s="22">
        <v>6493857.7180000003</v>
      </c>
      <c r="H42" s="22">
        <v>2905164.8229999999</v>
      </c>
      <c r="I42" s="22">
        <v>1379823.216</v>
      </c>
      <c r="J42" s="22">
        <v>4362676.0010000002</v>
      </c>
      <c r="K42" s="22">
        <v>1191540.8259999999</v>
      </c>
      <c r="L42" s="22">
        <v>4043106.17</v>
      </c>
      <c r="M42" s="33">
        <f t="shared" si="4"/>
        <v>2403467.5960000008</v>
      </c>
      <c r="N42" s="21">
        <v>39382693</v>
      </c>
      <c r="O42" s="22">
        <v>41524254</v>
      </c>
      <c r="P42" s="24">
        <v>43783623</v>
      </c>
      <c r="Q42" s="19"/>
      <c r="R42" s="19"/>
      <c r="S42" s="19"/>
      <c r="T42" s="19"/>
      <c r="U42" s="19"/>
      <c r="V42" s="19"/>
      <c r="W42" s="19"/>
    </row>
    <row r="43" spans="1:23">
      <c r="A43" s="36" t="s">
        <v>29</v>
      </c>
      <c r="B43" s="21"/>
      <c r="C43" s="22"/>
      <c r="D43" s="22"/>
      <c r="E43" s="22"/>
      <c r="F43" s="22"/>
      <c r="G43" s="22"/>
      <c r="H43" s="22"/>
      <c r="I43" s="22"/>
      <c r="J43" s="22"/>
      <c r="K43" s="22"/>
      <c r="L43" s="22"/>
      <c r="M43" s="33">
        <f t="shared" si="4"/>
        <v>0</v>
      </c>
      <c r="N43" s="21"/>
      <c r="O43" s="22"/>
      <c r="P43" s="24"/>
      <c r="Q43" s="19"/>
      <c r="R43" s="19"/>
      <c r="S43" s="19"/>
      <c r="T43" s="19"/>
      <c r="U43" s="19"/>
      <c r="V43" s="19"/>
      <c r="W43" s="19"/>
    </row>
    <row r="44" spans="1:23">
      <c r="A44" s="36" t="s">
        <v>30</v>
      </c>
      <c r="B44" s="21">
        <v>79788.869160000002</v>
      </c>
      <c r="C44" s="22">
        <v>712871.62360000005</v>
      </c>
      <c r="D44" s="22">
        <v>2755116.1329999999</v>
      </c>
      <c r="E44" s="22">
        <v>906422.47439999995</v>
      </c>
      <c r="F44" s="22">
        <v>933267.89229999995</v>
      </c>
      <c r="G44" s="22">
        <v>1656364.87</v>
      </c>
      <c r="H44" s="22">
        <v>398722.35220000002</v>
      </c>
      <c r="I44" s="22">
        <v>1614814.149</v>
      </c>
      <c r="J44" s="22">
        <v>503216.23239999998</v>
      </c>
      <c r="K44" s="22">
        <v>1764942.1569999999</v>
      </c>
      <c r="L44" s="22">
        <v>2862624.426</v>
      </c>
      <c r="M44" s="33">
        <f t="shared" si="4"/>
        <v>2940347.8209400028</v>
      </c>
      <c r="N44" s="21">
        <v>17128499</v>
      </c>
      <c r="O44" s="22">
        <v>49504362</v>
      </c>
      <c r="P44" s="24">
        <v>34977279</v>
      </c>
      <c r="Q44" s="19"/>
      <c r="R44" s="19"/>
      <c r="S44" s="19"/>
      <c r="T44" s="19"/>
      <c r="U44" s="19"/>
      <c r="V44" s="19"/>
      <c r="W44" s="19"/>
    </row>
    <row r="45" spans="1:23">
      <c r="A45" s="36" t="s">
        <v>31</v>
      </c>
      <c r="B45" s="21">
        <v>21755715.68</v>
      </c>
      <c r="C45" s="22">
        <v>6675954.3370000003</v>
      </c>
      <c r="D45" s="22">
        <v>10674494.07</v>
      </c>
      <c r="E45" s="22">
        <v>12892351.460000001</v>
      </c>
      <c r="F45" s="22">
        <v>9832408.3059999999</v>
      </c>
      <c r="G45" s="22">
        <v>12867047.109999999</v>
      </c>
      <c r="H45" s="22">
        <v>8569736.8640000001</v>
      </c>
      <c r="I45" s="22">
        <v>9155471.2970000003</v>
      </c>
      <c r="J45" s="22">
        <v>7073147.4239999996</v>
      </c>
      <c r="K45" s="22">
        <v>21905332.829999998</v>
      </c>
      <c r="L45" s="22">
        <v>8725530.2740000002</v>
      </c>
      <c r="M45" s="33">
        <f t="shared" si="4"/>
        <v>7940939.3480000049</v>
      </c>
      <c r="N45" s="21">
        <f>138019066+49063</f>
        <v>138068129</v>
      </c>
      <c r="O45" s="22">
        <f>152613227+55287</f>
        <v>152668514</v>
      </c>
      <c r="P45" s="24">
        <f>159452716+51405</f>
        <v>159504121</v>
      </c>
      <c r="Q45" s="19"/>
      <c r="R45" s="19"/>
      <c r="S45" s="19"/>
      <c r="T45" s="19"/>
      <c r="U45" s="19"/>
      <c r="V45" s="19"/>
      <c r="W45" s="19"/>
    </row>
    <row r="46" spans="1:23">
      <c r="A46" s="26" t="s">
        <v>21</v>
      </c>
      <c r="B46" s="27">
        <f t="shared" ref="B46:P46" si="5">SUM(B36:B45)</f>
        <v>84337902.332259998</v>
      </c>
      <c r="C46" s="28">
        <f t="shared" si="5"/>
        <v>63118915.531199992</v>
      </c>
      <c r="D46" s="28">
        <f t="shared" si="5"/>
        <v>69799003.505199999</v>
      </c>
      <c r="E46" s="28">
        <f t="shared" si="5"/>
        <v>59958902.242400005</v>
      </c>
      <c r="F46" s="28">
        <f t="shared" si="5"/>
        <v>56563135.076700002</v>
      </c>
      <c r="G46" s="28">
        <f t="shared" si="5"/>
        <v>68100950.371999994</v>
      </c>
      <c r="H46" s="28">
        <f t="shared" si="5"/>
        <v>53968511.960200004</v>
      </c>
      <c r="I46" s="28">
        <f t="shared" si="5"/>
        <v>53215428.010999992</v>
      </c>
      <c r="J46" s="28">
        <f t="shared" si="5"/>
        <v>52208183.646400005</v>
      </c>
      <c r="K46" s="28">
        <f t="shared" si="5"/>
        <v>65128004.946999997</v>
      </c>
      <c r="L46" s="28">
        <f t="shared" si="5"/>
        <v>52979155.109999999</v>
      </c>
      <c r="M46" s="29">
        <f t="shared" si="5"/>
        <v>64685473.265640035</v>
      </c>
      <c r="N46" s="27">
        <f t="shared" si="5"/>
        <v>744063566</v>
      </c>
      <c r="O46" s="28">
        <f t="shared" si="5"/>
        <v>822965344</v>
      </c>
      <c r="P46" s="29">
        <f t="shared" si="5"/>
        <v>848912896</v>
      </c>
      <c r="Q46" s="19"/>
      <c r="R46" s="19"/>
      <c r="S46" s="19"/>
      <c r="T46" s="19"/>
      <c r="U46" s="19"/>
      <c r="V46" s="19"/>
      <c r="W46" s="19"/>
    </row>
    <row r="47" spans="1:23">
      <c r="A47" s="30"/>
      <c r="B47" s="31"/>
      <c r="C47" s="32"/>
      <c r="D47" s="32"/>
      <c r="E47" s="32"/>
      <c r="F47" s="32"/>
      <c r="G47" s="32"/>
      <c r="H47" s="32"/>
      <c r="I47" s="32"/>
      <c r="J47" s="32"/>
      <c r="K47" s="32"/>
      <c r="L47" s="32"/>
      <c r="M47" s="33"/>
      <c r="N47" s="31"/>
      <c r="O47" s="32"/>
      <c r="P47" s="33"/>
      <c r="Q47" s="19"/>
      <c r="R47" s="19"/>
      <c r="S47" s="19"/>
      <c r="T47" s="19"/>
      <c r="U47" s="19"/>
      <c r="V47" s="19"/>
      <c r="W47" s="19"/>
    </row>
    <row r="48" spans="1:23">
      <c r="A48" s="26" t="s">
        <v>32</v>
      </c>
      <c r="B48" s="31"/>
      <c r="C48" s="32"/>
      <c r="D48" s="32"/>
      <c r="E48" s="32"/>
      <c r="F48" s="32"/>
      <c r="G48" s="32"/>
      <c r="H48" s="32"/>
      <c r="I48" s="32"/>
      <c r="J48" s="32"/>
      <c r="K48" s="32"/>
      <c r="L48" s="32"/>
      <c r="M48" s="33"/>
      <c r="N48" s="31"/>
      <c r="O48" s="32"/>
      <c r="P48" s="33"/>
      <c r="Q48" s="19"/>
      <c r="R48" s="19"/>
      <c r="S48" s="19"/>
      <c r="T48" s="19"/>
      <c r="U48" s="19"/>
      <c r="V48" s="19"/>
      <c r="W48" s="19"/>
    </row>
    <row r="49" spans="1:23">
      <c r="A49" s="36" t="str">
        <f>'[1]A7-CFlow'!A24</f>
        <v>Capital assets</v>
      </c>
      <c r="B49" s="21">
        <v>2079517.0970000001</v>
      </c>
      <c r="C49" s="22">
        <v>2987669.9180000001</v>
      </c>
      <c r="D49" s="22">
        <v>6786686.4841999998</v>
      </c>
      <c r="E49" s="22">
        <v>4071059.8170999996</v>
      </c>
      <c r="F49" s="22">
        <v>7941690.7418999998</v>
      </c>
      <c r="G49" s="22">
        <v>14297354.945</v>
      </c>
      <c r="H49" s="22">
        <v>8060573.7714999998</v>
      </c>
      <c r="I49" s="22">
        <v>15655394.8035</v>
      </c>
      <c r="J49" s="22">
        <v>15808756.970000001</v>
      </c>
      <c r="K49" s="22">
        <v>13990451.2434</v>
      </c>
      <c r="L49" s="22">
        <v>13456867.5397</v>
      </c>
      <c r="M49" s="33">
        <f>N49-SUM(B49:L49)</f>
        <v>68312946.66870001</v>
      </c>
      <c r="N49" s="21">
        <v>173448970</v>
      </c>
      <c r="O49" s="22">
        <v>176897697</v>
      </c>
      <c r="P49" s="24">
        <v>193687209</v>
      </c>
      <c r="Q49" s="19"/>
      <c r="R49" s="19"/>
      <c r="S49" s="19"/>
      <c r="T49" s="19"/>
      <c r="U49" s="19"/>
      <c r="V49" s="19"/>
      <c r="W49" s="19"/>
    </row>
    <row r="50" spans="1:23">
      <c r="A50" s="36" t="str">
        <f>'[1]A7-CFlow'!A33</f>
        <v>Repayment of borrowing</v>
      </c>
      <c r="B50" s="21"/>
      <c r="C50" s="22"/>
      <c r="D50" s="22"/>
      <c r="E50" s="22"/>
      <c r="F50" s="22"/>
      <c r="G50" s="22"/>
      <c r="H50" s="22"/>
      <c r="I50" s="22"/>
      <c r="J50" s="22"/>
      <c r="K50" s="22"/>
      <c r="L50" s="22"/>
      <c r="M50" s="33">
        <f>N50-SUM(B50:L50)</f>
        <v>0</v>
      </c>
      <c r="N50" s="21"/>
      <c r="O50" s="22"/>
      <c r="P50" s="24"/>
      <c r="Q50" s="19"/>
      <c r="R50" s="19"/>
      <c r="S50" s="19"/>
      <c r="T50" s="19"/>
      <c r="U50" s="19"/>
      <c r="V50" s="19"/>
      <c r="W50" s="19"/>
    </row>
    <row r="51" spans="1:23">
      <c r="A51" s="36" t="str">
        <f>LEFT(A48,25)</f>
        <v>Other Cash Flows/Payments</v>
      </c>
      <c r="B51" s="21"/>
      <c r="C51" s="22"/>
      <c r="D51" s="22"/>
      <c r="E51" s="22"/>
      <c r="F51" s="22"/>
      <c r="G51" s="22"/>
      <c r="H51" s="22"/>
      <c r="I51" s="22"/>
      <c r="J51" s="22"/>
      <c r="K51" s="22"/>
      <c r="L51" s="22"/>
      <c r="M51" s="33">
        <f>N51-SUM(B51:L51)</f>
        <v>0</v>
      </c>
      <c r="N51" s="21"/>
      <c r="O51" s="22"/>
      <c r="P51" s="24"/>
      <c r="Q51" s="19"/>
      <c r="R51" s="19"/>
      <c r="S51" s="19"/>
      <c r="T51" s="19"/>
      <c r="U51" s="19"/>
      <c r="V51" s="19"/>
      <c r="W51" s="19"/>
    </row>
    <row r="52" spans="1:23">
      <c r="A52" s="37" t="s">
        <v>33</v>
      </c>
      <c r="B52" s="38">
        <f>SUM(B46:B51)</f>
        <v>86417419.429260001</v>
      </c>
      <c r="C52" s="39">
        <f t="shared" ref="C52:P52" si="6">SUM(C46:C51)</f>
        <v>66106585.449199989</v>
      </c>
      <c r="D52" s="39">
        <f t="shared" si="6"/>
        <v>76585689.989399999</v>
      </c>
      <c r="E52" s="39">
        <f t="shared" si="6"/>
        <v>64029962.059500009</v>
      </c>
      <c r="F52" s="39">
        <f t="shared" si="6"/>
        <v>64504825.818599999</v>
      </c>
      <c r="G52" s="39">
        <f t="shared" si="6"/>
        <v>82398305.317000002</v>
      </c>
      <c r="H52" s="39">
        <f t="shared" si="6"/>
        <v>62029085.731700003</v>
      </c>
      <c r="I52" s="39">
        <f t="shared" si="6"/>
        <v>68870822.814499989</v>
      </c>
      <c r="J52" s="39">
        <f t="shared" si="6"/>
        <v>68016940.616400003</v>
      </c>
      <c r="K52" s="39">
        <f t="shared" si="6"/>
        <v>79118456.190400004</v>
      </c>
      <c r="L52" s="39">
        <f t="shared" si="6"/>
        <v>66436022.649700001</v>
      </c>
      <c r="M52" s="40">
        <f t="shared" si="6"/>
        <v>132998419.93434004</v>
      </c>
      <c r="N52" s="38">
        <f t="shared" si="6"/>
        <v>917512536</v>
      </c>
      <c r="O52" s="39">
        <f t="shared" si="6"/>
        <v>999863041</v>
      </c>
      <c r="P52" s="40">
        <f t="shared" si="6"/>
        <v>1042600105</v>
      </c>
      <c r="Q52" s="19"/>
      <c r="R52" s="45" t="s">
        <v>34</v>
      </c>
      <c r="S52" s="19"/>
      <c r="T52" s="19"/>
      <c r="U52" s="19"/>
      <c r="V52" s="19"/>
      <c r="W52" s="19"/>
    </row>
    <row r="53" spans="1:23">
      <c r="A53" s="30"/>
      <c r="B53" s="31"/>
      <c r="C53" s="32"/>
      <c r="D53" s="32"/>
      <c r="E53" s="32"/>
      <c r="F53" s="32"/>
      <c r="G53" s="32"/>
      <c r="H53" s="32"/>
      <c r="I53" s="32"/>
      <c r="J53" s="32"/>
      <c r="K53" s="32"/>
      <c r="L53" s="32"/>
      <c r="M53" s="33"/>
      <c r="N53" s="31"/>
      <c r="O53" s="32"/>
      <c r="P53" s="33"/>
      <c r="Q53" s="19"/>
      <c r="R53" s="19"/>
      <c r="S53" s="19"/>
      <c r="T53" s="19"/>
      <c r="U53" s="19"/>
      <c r="V53" s="19"/>
      <c r="W53" s="19"/>
    </row>
    <row r="54" spans="1:23" s="54" customFormat="1" ht="13.5" thickBot="1">
      <c r="A54" s="46" t="s">
        <v>35</v>
      </c>
      <c r="B54" s="47">
        <f t="shared" ref="B54:P54" si="7">B33-B52</f>
        <v>83160138.833969995</v>
      </c>
      <c r="C54" s="48">
        <f t="shared" si="7"/>
        <v>-21896557.02702</v>
      </c>
      <c r="D54" s="48">
        <f t="shared" si="7"/>
        <v>-26627745.950940005</v>
      </c>
      <c r="E54" s="48">
        <f t="shared" si="7"/>
        <v>-13943802.750500001</v>
      </c>
      <c r="F54" s="48">
        <f t="shared" si="7"/>
        <v>106053548.12794</v>
      </c>
      <c r="G54" s="48">
        <f t="shared" si="7"/>
        <v>-36335068.513670005</v>
      </c>
      <c r="H54" s="48">
        <f t="shared" si="7"/>
        <v>-12378788.398930006</v>
      </c>
      <c r="I54" s="48">
        <f t="shared" si="7"/>
        <v>-12353732.687329993</v>
      </c>
      <c r="J54" s="48">
        <f t="shared" si="7"/>
        <v>75112627.882969975</v>
      </c>
      <c r="K54" s="48">
        <f t="shared" si="7"/>
        <v>-36780926.731579997</v>
      </c>
      <c r="L54" s="48">
        <f t="shared" si="7"/>
        <v>-15052745.742219999</v>
      </c>
      <c r="M54" s="49">
        <f t="shared" si="7"/>
        <v>-73411851.042690054</v>
      </c>
      <c r="N54" s="47">
        <f t="shared" si="7"/>
        <v>15545096</v>
      </c>
      <c r="O54" s="48">
        <f t="shared" si="7"/>
        <v>38699628</v>
      </c>
      <c r="P54" s="49">
        <f t="shared" si="7"/>
        <v>26214059</v>
      </c>
      <c r="Q54" s="50"/>
      <c r="R54" s="51"/>
      <c r="S54" s="52"/>
      <c r="T54" s="53"/>
      <c r="U54" s="53"/>
      <c r="V54" s="53"/>
      <c r="W54" s="53"/>
    </row>
    <row r="55" spans="1:23">
      <c r="A55" s="30" t="s">
        <v>36</v>
      </c>
      <c r="B55" s="55">
        <v>10876224</v>
      </c>
      <c r="C55" s="56">
        <f>B56</f>
        <v>94036362.833969995</v>
      </c>
      <c r="D55" s="56">
        <f t="shared" ref="D55:M55" si="8">C56</f>
        <v>72139805.806950003</v>
      </c>
      <c r="E55" s="56">
        <f t="shared" si="8"/>
        <v>45512059.856009997</v>
      </c>
      <c r="F55" s="56">
        <f t="shared" si="8"/>
        <v>31568257.105509996</v>
      </c>
      <c r="G55" s="56">
        <f t="shared" si="8"/>
        <v>137621805.23345</v>
      </c>
      <c r="H55" s="56">
        <f t="shared" si="8"/>
        <v>101286736.71978</v>
      </c>
      <c r="I55" s="56">
        <f t="shared" si="8"/>
        <v>88907948.320849985</v>
      </c>
      <c r="J55" s="56">
        <f t="shared" si="8"/>
        <v>76554215.633519992</v>
      </c>
      <c r="K55" s="56">
        <f t="shared" si="8"/>
        <v>151666843.51648998</v>
      </c>
      <c r="L55" s="56">
        <f t="shared" si="8"/>
        <v>114885916.78490999</v>
      </c>
      <c r="M55" s="57">
        <f t="shared" si="8"/>
        <v>99833171.042689994</v>
      </c>
      <c r="N55" s="58">
        <f>B55</f>
        <v>10876224</v>
      </c>
      <c r="O55" s="56">
        <f>N56</f>
        <v>26421320</v>
      </c>
      <c r="P55" s="57">
        <f>O56</f>
        <v>65120948</v>
      </c>
      <c r="Q55" s="19"/>
      <c r="R55" s="19"/>
      <c r="S55" s="19"/>
      <c r="T55" s="19"/>
      <c r="U55" s="19"/>
      <c r="V55" s="19"/>
      <c r="W55" s="19"/>
    </row>
    <row r="56" spans="1:23">
      <c r="A56" s="59" t="s">
        <v>37</v>
      </c>
      <c r="B56" s="60">
        <f>B55+B54</f>
        <v>94036362.833969995</v>
      </c>
      <c r="C56" s="61">
        <f>C55+C54</f>
        <v>72139805.806950003</v>
      </c>
      <c r="D56" s="61">
        <f t="shared" ref="D56:P56" si="9">D55+D54</f>
        <v>45512059.856009997</v>
      </c>
      <c r="E56" s="61">
        <f t="shared" si="9"/>
        <v>31568257.105509996</v>
      </c>
      <c r="F56" s="61">
        <f t="shared" si="9"/>
        <v>137621805.23345</v>
      </c>
      <c r="G56" s="61">
        <f t="shared" si="9"/>
        <v>101286736.71978</v>
      </c>
      <c r="H56" s="61">
        <f t="shared" si="9"/>
        <v>88907948.320849985</v>
      </c>
      <c r="I56" s="61">
        <f t="shared" si="9"/>
        <v>76554215.633519992</v>
      </c>
      <c r="J56" s="61">
        <f t="shared" si="9"/>
        <v>151666843.51648998</v>
      </c>
      <c r="K56" s="61">
        <f t="shared" si="9"/>
        <v>114885916.78490999</v>
      </c>
      <c r="L56" s="61">
        <f t="shared" si="9"/>
        <v>99833171.042689994</v>
      </c>
      <c r="M56" s="62">
        <f t="shared" si="9"/>
        <v>26421319.99999994</v>
      </c>
      <c r="N56" s="60">
        <f t="shared" si="9"/>
        <v>26421320</v>
      </c>
      <c r="O56" s="61">
        <f t="shared" si="9"/>
        <v>65120948</v>
      </c>
      <c r="P56" s="62">
        <f t="shared" si="9"/>
        <v>91335007</v>
      </c>
      <c r="Q56" s="19"/>
      <c r="R56" s="19"/>
      <c r="S56" s="19"/>
      <c r="T56" s="19"/>
      <c r="U56" s="19"/>
      <c r="V56" s="19"/>
      <c r="W56" s="19"/>
    </row>
    <row r="57" spans="1:23">
      <c r="A57" s="63" t="str">
        <f>head27a</f>
        <v>References</v>
      </c>
      <c r="B57" s="19"/>
      <c r="C57" s="19"/>
      <c r="D57" s="19"/>
      <c r="E57" s="19"/>
      <c r="F57" s="19"/>
      <c r="G57" s="19"/>
      <c r="H57" s="19"/>
      <c r="I57" s="19"/>
      <c r="J57" s="19"/>
      <c r="K57" s="19"/>
      <c r="L57" s="19"/>
      <c r="M57" s="19"/>
      <c r="N57" s="19"/>
      <c r="O57" s="19"/>
      <c r="P57" s="19"/>
      <c r="Q57" s="19"/>
      <c r="R57" s="19"/>
      <c r="S57" s="19"/>
      <c r="T57" s="19"/>
      <c r="U57" s="19"/>
      <c r="V57" s="19"/>
      <c r="W57" s="19"/>
    </row>
    <row r="58" spans="1:23">
      <c r="A58" s="64" t="s">
        <v>38</v>
      </c>
      <c r="B58" s="19"/>
      <c r="C58" s="19"/>
      <c r="D58" s="19"/>
      <c r="E58" s="19"/>
      <c r="F58" s="19"/>
      <c r="G58" s="19"/>
      <c r="H58" s="19"/>
      <c r="I58" s="19"/>
      <c r="J58" s="19"/>
      <c r="K58" s="19"/>
      <c r="L58" s="19"/>
      <c r="M58" s="19"/>
      <c r="N58" s="19"/>
      <c r="O58" s="19"/>
      <c r="P58" s="19"/>
      <c r="Q58" s="19"/>
      <c r="R58" s="19"/>
      <c r="S58" s="19"/>
      <c r="T58" s="19"/>
      <c r="U58" s="19"/>
      <c r="V58" s="19"/>
      <c r="W58" s="19"/>
    </row>
    <row r="59" spans="1:23">
      <c r="A59" s="19"/>
      <c r="B59" s="19"/>
      <c r="C59" s="19"/>
      <c r="D59" s="19"/>
      <c r="E59" s="19"/>
      <c r="F59" s="19"/>
      <c r="G59" s="19"/>
      <c r="H59" s="19"/>
      <c r="I59" s="19"/>
      <c r="J59" s="19"/>
      <c r="K59" s="19"/>
      <c r="L59" s="19"/>
      <c r="M59" s="19"/>
      <c r="N59" s="19"/>
      <c r="O59" s="19"/>
      <c r="P59" s="19"/>
      <c r="Q59" s="19"/>
      <c r="R59" s="19"/>
      <c r="S59" s="19"/>
      <c r="T59" s="19"/>
      <c r="U59" s="19"/>
      <c r="V59" s="19"/>
      <c r="W59" s="19"/>
    </row>
    <row r="60" spans="1:23">
      <c r="A60" s="19"/>
      <c r="B60" s="19"/>
      <c r="C60" s="19"/>
      <c r="D60" s="19"/>
      <c r="E60" s="19"/>
      <c r="F60" s="19"/>
      <c r="G60" s="19"/>
      <c r="H60" s="19"/>
      <c r="I60" s="19"/>
      <c r="J60" s="19"/>
      <c r="K60" s="19"/>
      <c r="L60" s="19"/>
      <c r="M60" s="19"/>
      <c r="N60" s="19"/>
      <c r="O60" s="19"/>
      <c r="P60" s="19"/>
      <c r="Q60" s="19"/>
      <c r="R60" s="19"/>
      <c r="S60" s="19"/>
      <c r="T60" s="19"/>
      <c r="U60" s="19"/>
      <c r="V60" s="19"/>
      <c r="W60" s="19"/>
    </row>
    <row r="61" spans="1:23">
      <c r="A61" s="19"/>
      <c r="B61" s="19"/>
      <c r="C61" s="19"/>
      <c r="D61" s="19"/>
      <c r="E61" s="19"/>
      <c r="F61" s="19"/>
      <c r="G61" s="19"/>
      <c r="H61" s="19"/>
      <c r="I61" s="19"/>
      <c r="J61" s="19"/>
      <c r="K61" s="19"/>
      <c r="L61" s="19"/>
      <c r="M61" s="19"/>
      <c r="N61" s="19"/>
      <c r="O61" s="19"/>
      <c r="P61" s="19"/>
      <c r="Q61" s="19"/>
      <c r="R61" s="19"/>
      <c r="S61" s="19"/>
      <c r="T61" s="19"/>
      <c r="U61" s="19"/>
      <c r="V61" s="19"/>
      <c r="W61" s="19"/>
    </row>
    <row r="62" spans="1:23">
      <c r="A62" s="19"/>
      <c r="B62" s="19"/>
      <c r="C62" s="19"/>
      <c r="D62" s="19"/>
      <c r="E62" s="65"/>
      <c r="F62" s="65"/>
      <c r="G62" s="65"/>
      <c r="H62" s="65"/>
      <c r="I62" s="65"/>
      <c r="J62" s="65"/>
      <c r="K62" s="65"/>
      <c r="L62" s="65"/>
      <c r="M62" s="65"/>
      <c r="N62" s="19"/>
      <c r="O62" s="19"/>
      <c r="P62" s="19"/>
      <c r="Q62" s="19"/>
      <c r="R62" s="19"/>
      <c r="S62" s="19"/>
      <c r="T62" s="19"/>
      <c r="U62" s="19"/>
      <c r="V62" s="19"/>
      <c r="W62" s="19"/>
    </row>
    <row r="63" spans="1:23">
      <c r="A63" s="19"/>
      <c r="B63" s="19"/>
      <c r="C63" s="19"/>
      <c r="D63" s="19"/>
      <c r="E63" s="44">
        <f t="shared" ref="E63:P63" si="10">E46+E62</f>
        <v>59958902.242400005</v>
      </c>
      <c r="F63" s="44">
        <f t="shared" si="10"/>
        <v>56563135.076700002</v>
      </c>
      <c r="G63" s="44">
        <f t="shared" si="10"/>
        <v>68100950.371999994</v>
      </c>
      <c r="H63" s="44">
        <f t="shared" si="10"/>
        <v>53968511.960200004</v>
      </c>
      <c r="I63" s="44">
        <f t="shared" si="10"/>
        <v>53215428.010999992</v>
      </c>
      <c r="J63" s="44">
        <f t="shared" si="10"/>
        <v>52208183.646400005</v>
      </c>
      <c r="K63" s="44">
        <f t="shared" si="10"/>
        <v>65128004.946999997</v>
      </c>
      <c r="L63" s="44">
        <f t="shared" si="10"/>
        <v>52979155.109999999</v>
      </c>
      <c r="M63" s="44">
        <f t="shared" si="10"/>
        <v>64685473.265640035</v>
      </c>
      <c r="N63" s="44">
        <f t="shared" si="10"/>
        <v>744063566</v>
      </c>
      <c r="O63" s="44">
        <f t="shared" si="10"/>
        <v>822965344</v>
      </c>
      <c r="P63" s="44">
        <f t="shared" si="10"/>
        <v>848912896</v>
      </c>
      <c r="Q63" s="19"/>
      <c r="R63" s="19"/>
      <c r="S63" s="19"/>
      <c r="T63" s="19"/>
      <c r="U63" s="19"/>
      <c r="V63" s="19"/>
      <c r="W63" s="19"/>
    </row>
    <row r="64" spans="1:23">
      <c r="A64" s="19"/>
      <c r="B64" s="19"/>
      <c r="C64" s="19"/>
      <c r="D64" s="19"/>
      <c r="E64" s="44">
        <f t="shared" ref="E64:P64" si="11">E54-E62</f>
        <v>-13943802.750500001</v>
      </c>
      <c r="F64" s="44">
        <f t="shared" si="11"/>
        <v>106053548.12794</v>
      </c>
      <c r="G64" s="44">
        <f t="shared" si="11"/>
        <v>-36335068.513670005</v>
      </c>
      <c r="H64" s="44">
        <f t="shared" si="11"/>
        <v>-12378788.398930006</v>
      </c>
      <c r="I64" s="44">
        <f t="shared" si="11"/>
        <v>-12353732.687329993</v>
      </c>
      <c r="J64" s="44">
        <f t="shared" si="11"/>
        <v>75112627.882969975</v>
      </c>
      <c r="K64" s="44">
        <f t="shared" si="11"/>
        <v>-36780926.731579997</v>
      </c>
      <c r="L64" s="44">
        <f t="shared" si="11"/>
        <v>-15052745.742219999</v>
      </c>
      <c r="M64" s="44">
        <f t="shared" si="11"/>
        <v>-73411851.042690054</v>
      </c>
      <c r="N64" s="44">
        <f t="shared" si="11"/>
        <v>15545096</v>
      </c>
      <c r="O64" s="44">
        <f t="shared" si="11"/>
        <v>38699628</v>
      </c>
      <c r="P64" s="44">
        <f t="shared" si="11"/>
        <v>26214059</v>
      </c>
      <c r="Q64" s="19"/>
      <c r="R64" s="19"/>
      <c r="S64" s="19"/>
      <c r="T64" s="19"/>
      <c r="U64" s="19"/>
      <c r="V64" s="19"/>
      <c r="W64" s="19"/>
    </row>
    <row r="65" spans="1:23">
      <c r="A65" s="19"/>
      <c r="B65" s="19"/>
      <c r="C65" s="19"/>
      <c r="D65" s="19"/>
      <c r="E65" s="19"/>
      <c r="F65" s="19"/>
      <c r="G65" s="19"/>
      <c r="H65" s="19"/>
      <c r="I65" s="19"/>
      <c r="J65" s="19"/>
      <c r="K65" s="19"/>
      <c r="L65" s="19"/>
      <c r="M65" s="19"/>
      <c r="N65" s="19"/>
      <c r="O65" s="19"/>
      <c r="P65" s="19"/>
      <c r="Q65" s="19"/>
      <c r="R65" s="19"/>
      <c r="S65" s="19"/>
      <c r="T65" s="19"/>
      <c r="U65" s="19"/>
      <c r="V65" s="19"/>
      <c r="W65" s="19"/>
    </row>
    <row r="66" spans="1:23">
      <c r="A66" s="19"/>
      <c r="B66" s="19"/>
      <c r="C66" s="19"/>
      <c r="D66" s="19"/>
      <c r="E66" s="19"/>
      <c r="F66" s="19"/>
      <c r="G66" s="19"/>
      <c r="H66" s="19"/>
      <c r="I66" s="19"/>
      <c r="J66" s="19"/>
      <c r="K66" s="19"/>
      <c r="L66" s="19"/>
      <c r="M66" s="19"/>
      <c r="N66" s="19"/>
      <c r="O66" s="19"/>
      <c r="P66" s="19"/>
      <c r="Q66" s="19"/>
      <c r="R66" s="19"/>
      <c r="S66" s="19"/>
      <c r="T66" s="19"/>
      <c r="U66" s="19"/>
      <c r="V66" s="19"/>
      <c r="W66" s="19"/>
    </row>
    <row r="67" spans="1:23">
      <c r="A67" s="19"/>
      <c r="B67" s="19"/>
      <c r="C67" s="19"/>
      <c r="D67" s="19"/>
      <c r="E67" s="19"/>
      <c r="F67" s="19"/>
      <c r="G67" s="19"/>
      <c r="H67" s="19"/>
      <c r="I67" s="19"/>
      <c r="J67" s="19"/>
      <c r="K67" s="19"/>
      <c r="L67" s="19"/>
      <c r="M67" s="19"/>
      <c r="N67" s="19"/>
      <c r="O67" s="19"/>
      <c r="P67" s="19"/>
      <c r="Q67" s="19"/>
      <c r="R67" s="19"/>
      <c r="S67" s="19"/>
      <c r="T67" s="19"/>
      <c r="U67" s="19"/>
      <c r="V67" s="19"/>
      <c r="W67" s="19"/>
    </row>
    <row r="68" spans="1:23">
      <c r="A68" s="19"/>
      <c r="B68" s="19"/>
      <c r="C68" s="19"/>
      <c r="D68" s="19"/>
      <c r="E68" s="19"/>
      <c r="F68" s="19"/>
      <c r="G68" s="19"/>
      <c r="H68" s="19"/>
      <c r="I68" s="19"/>
      <c r="J68" s="19"/>
      <c r="K68" s="19"/>
      <c r="L68" s="19"/>
      <c r="M68" s="19"/>
      <c r="N68" s="19"/>
      <c r="O68" s="19"/>
      <c r="P68" s="19"/>
      <c r="Q68" s="19"/>
      <c r="R68" s="19"/>
      <c r="S68" s="19"/>
      <c r="T68" s="19"/>
      <c r="U68" s="19"/>
      <c r="V68" s="19"/>
      <c r="W68" s="19"/>
    </row>
    <row r="69" spans="1:23">
      <c r="A69" s="19"/>
      <c r="B69" s="19"/>
      <c r="C69" s="19"/>
      <c r="D69" s="19"/>
      <c r="E69" s="19"/>
      <c r="F69" s="19"/>
      <c r="G69" s="19"/>
      <c r="H69" s="19"/>
      <c r="I69" s="19"/>
      <c r="J69" s="19"/>
      <c r="K69" s="19"/>
      <c r="L69" s="19"/>
      <c r="M69" s="19"/>
      <c r="N69" s="19"/>
      <c r="O69" s="19"/>
      <c r="P69" s="19"/>
      <c r="Q69" s="19"/>
      <c r="R69" s="19"/>
      <c r="S69" s="19"/>
      <c r="T69" s="19"/>
      <c r="U69" s="19"/>
      <c r="V69" s="19"/>
      <c r="W69" s="19"/>
    </row>
    <row r="189" spans="2:44">
      <c r="B189" s="66"/>
      <c r="C189" s="66"/>
      <c r="D189" s="66"/>
      <c r="E189" s="66"/>
      <c r="F189" s="66"/>
      <c r="G189" s="66"/>
      <c r="H189" s="66"/>
      <c r="I189" s="66"/>
      <c r="J189" s="66"/>
      <c r="K189" s="66"/>
      <c r="L189" s="66"/>
      <c r="N189" s="67"/>
      <c r="O189" s="67"/>
      <c r="P189" s="67"/>
      <c r="Q189" s="67"/>
      <c r="R189" s="67"/>
      <c r="S189" s="67"/>
      <c r="AH189" s="67"/>
      <c r="AI189" s="67"/>
      <c r="AJ189" s="67"/>
      <c r="AK189" s="67"/>
      <c r="AL189" s="67"/>
      <c r="AM189" s="67"/>
      <c r="AN189" s="67"/>
      <c r="AO189" s="67"/>
      <c r="AP189" s="67"/>
      <c r="AQ189" s="67"/>
      <c r="AR189" s="67"/>
    </row>
    <row r="190" spans="2:44">
      <c r="N190" s="67"/>
      <c r="O190" s="67"/>
      <c r="P190" s="67"/>
      <c r="Q190" s="67"/>
      <c r="R190" s="67"/>
      <c r="S190" s="67"/>
      <c r="AH190" s="67"/>
      <c r="AI190" s="67"/>
      <c r="AJ190" s="67"/>
      <c r="AK190" s="67"/>
      <c r="AL190" s="67"/>
      <c r="AM190" s="67"/>
      <c r="AN190" s="67"/>
      <c r="AO190" s="67"/>
      <c r="AP190" s="67"/>
      <c r="AQ190" s="67"/>
      <c r="AR190" s="67"/>
    </row>
    <row r="191" spans="2:44">
      <c r="N191" s="67"/>
      <c r="O191" s="67"/>
      <c r="P191" s="67"/>
      <c r="Q191" s="67"/>
      <c r="R191" s="67"/>
      <c r="S191" s="67"/>
      <c r="AH191" s="67"/>
      <c r="AI191" s="67"/>
      <c r="AJ191" s="67"/>
      <c r="AK191" s="67"/>
      <c r="AL191" s="67"/>
      <c r="AM191" s="67"/>
      <c r="AN191" s="67"/>
      <c r="AO191" s="67"/>
      <c r="AP191" s="67"/>
      <c r="AQ191" s="67"/>
      <c r="AR191" s="67"/>
    </row>
  </sheetData>
  <mergeCells count="2">
    <mergeCell ref="B2:M2"/>
    <mergeCell ref="N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JohanB</dc:creator>
  <cp:lastModifiedBy>JohanB</cp:lastModifiedBy>
  <dcterms:created xsi:type="dcterms:W3CDTF">2014-03-07T08:45:05Z</dcterms:created>
  <dcterms:modified xsi:type="dcterms:W3CDTF">2014-03-07T08:46:15Z</dcterms:modified>
</cp:coreProperties>
</file>