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Sheet1" sheetId="1" r:id="rId1"/>
    <sheet name="Sheet2" sheetId="2" r:id="rId2"/>
    <sheet name="Sheet3" sheetId="3" r:id="rId3"/>
  </sheets>
  <externalReferences>
    <externalReference r:id="rId4"/>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names'!$B$141</definedName>
  </definedNames>
  <calcPr calcId="124519"/>
</workbook>
</file>

<file path=xl/calcChain.xml><?xml version="1.0" encoding="utf-8"?>
<calcChain xmlns="http://schemas.openxmlformats.org/spreadsheetml/2006/main">
  <c r="A57" i="1"/>
  <c r="N55"/>
  <c r="M51"/>
  <c r="A51"/>
  <c r="M50"/>
  <c r="A50"/>
  <c r="M49"/>
  <c r="A49"/>
  <c r="L46"/>
  <c r="L63" s="1"/>
  <c r="K46"/>
  <c r="K63" s="1"/>
  <c r="J46"/>
  <c r="J63" s="1"/>
  <c r="I46"/>
  <c r="I63" s="1"/>
  <c r="H46"/>
  <c r="H63" s="1"/>
  <c r="G46"/>
  <c r="G63" s="1"/>
  <c r="F46"/>
  <c r="F63" s="1"/>
  <c r="E46"/>
  <c r="E63" s="1"/>
  <c r="D46"/>
  <c r="D52" s="1"/>
  <c r="C46"/>
  <c r="C52" s="1"/>
  <c r="B46"/>
  <c r="B52" s="1"/>
  <c r="P45"/>
  <c r="P46" s="1"/>
  <c r="O45"/>
  <c r="O46" s="1"/>
  <c r="N45"/>
  <c r="N46" s="1"/>
  <c r="M45"/>
  <c r="M44"/>
  <c r="M43"/>
  <c r="M42"/>
  <c r="M41"/>
  <c r="M40"/>
  <c r="M39"/>
  <c r="M38"/>
  <c r="M37"/>
  <c r="M36"/>
  <c r="M46" s="1"/>
  <c r="M32"/>
  <c r="A32"/>
  <c r="M31"/>
  <c r="A31"/>
  <c r="M30"/>
  <c r="A30"/>
  <c r="M29"/>
  <c r="A29"/>
  <c r="M28"/>
  <c r="A28"/>
  <c r="M27"/>
  <c r="A27"/>
  <c r="M26"/>
  <c r="A26"/>
  <c r="M25"/>
  <c r="A25"/>
  <c r="M24"/>
  <c r="P21"/>
  <c r="P33" s="1"/>
  <c r="O21"/>
  <c r="O33" s="1"/>
  <c r="N21"/>
  <c r="N33" s="1"/>
  <c r="L21"/>
  <c r="L33" s="1"/>
  <c r="K21"/>
  <c r="K33" s="1"/>
  <c r="J21"/>
  <c r="J33" s="1"/>
  <c r="I21"/>
  <c r="I33" s="1"/>
  <c r="H21"/>
  <c r="H33" s="1"/>
  <c r="G21"/>
  <c r="G33" s="1"/>
  <c r="F21"/>
  <c r="F33" s="1"/>
  <c r="E21"/>
  <c r="E33" s="1"/>
  <c r="D21"/>
  <c r="D33" s="1"/>
  <c r="D54" s="1"/>
  <c r="C21"/>
  <c r="C33" s="1"/>
  <c r="C54" s="1"/>
  <c r="B21"/>
  <c r="B33" s="1"/>
  <c r="B54" s="1"/>
  <c r="B56" s="1"/>
  <c r="C55" s="1"/>
  <c r="C56" s="1"/>
  <c r="D55" s="1"/>
  <c r="D56" s="1"/>
  <c r="E55" s="1"/>
  <c r="M20"/>
  <c r="A20"/>
  <c r="M19"/>
  <c r="M18"/>
  <c r="A18"/>
  <c r="M17"/>
  <c r="A17"/>
  <c r="M16"/>
  <c r="A16"/>
  <c r="M15"/>
  <c r="A15"/>
  <c r="M14"/>
  <c r="A14"/>
  <c r="M13"/>
  <c r="A13"/>
  <c r="M12"/>
  <c r="A12"/>
  <c r="M11"/>
  <c r="A11"/>
  <c r="M10"/>
  <c r="A10"/>
  <c r="M9"/>
  <c r="A9"/>
  <c r="M8"/>
  <c r="A8"/>
  <c r="M7"/>
  <c r="A7"/>
  <c r="M6"/>
  <c r="A6"/>
  <c r="M5"/>
  <c r="M21" s="1"/>
  <c r="M33" s="1"/>
  <c r="A5"/>
  <c r="P3"/>
  <c r="O3"/>
  <c r="N3"/>
  <c r="B2"/>
  <c r="A1"/>
  <c r="M63" l="1"/>
  <c r="M52"/>
  <c r="N63"/>
  <c r="N52"/>
  <c r="O63"/>
  <c r="O52"/>
  <c r="P63"/>
  <c r="P52"/>
  <c r="M54"/>
  <c r="M64" s="1"/>
  <c r="N54"/>
  <c r="N64" s="1"/>
  <c r="O54"/>
  <c r="O64" s="1"/>
  <c r="P54"/>
  <c r="P64" s="1"/>
  <c r="N56"/>
  <c r="O55" s="1"/>
  <c r="O56" s="1"/>
  <c r="P55" s="1"/>
  <c r="P56" s="1"/>
  <c r="E52"/>
  <c r="E54" s="1"/>
  <c r="F52"/>
  <c r="F54" s="1"/>
  <c r="F64" s="1"/>
  <c r="G52"/>
  <c r="G54" s="1"/>
  <c r="G64" s="1"/>
  <c r="H52"/>
  <c r="H54" s="1"/>
  <c r="H64" s="1"/>
  <c r="I52"/>
  <c r="I54" s="1"/>
  <c r="I64" s="1"/>
  <c r="J52"/>
  <c r="J54" s="1"/>
  <c r="J64" s="1"/>
  <c r="K52"/>
  <c r="K54" s="1"/>
  <c r="K64" s="1"/>
  <c r="L52"/>
  <c r="L54" s="1"/>
  <c r="L64" s="1"/>
  <c r="E64" l="1"/>
  <c r="E56"/>
  <c r="F55" s="1"/>
  <c r="F56" s="1"/>
  <c r="G55" s="1"/>
  <c r="G56" s="1"/>
  <c r="H55" s="1"/>
  <c r="H56" s="1"/>
  <c r="I55" s="1"/>
  <c r="I56" s="1"/>
  <c r="J55" s="1"/>
  <c r="J56" s="1"/>
  <c r="K55" s="1"/>
  <c r="K56" s="1"/>
  <c r="L55" s="1"/>
  <c r="L56" s="1"/>
  <c r="M55" s="1"/>
  <c r="M56" s="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<sst xmlns="http://schemas.openxmlformats.org/spreadsheetml/2006/main" count="40" uniqueCount="39">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</sst>
</file>

<file path=xl/styles.xml><?xml version="1.0" encoding="utf-8"?>
<styleSheet xmlns="http://schemas.openxmlformats.org/spreadsheetml/2006/main">
  <numFmts count="4">
    <numFmt numFmtId="43" formatCode="_ * #,##0.00_ ;_ * \-#,##0.00_ ;_ * &quot;-&quot;??_ ;_ @_ "/>
    <numFmt numFmtId="164" formatCode="_(* #,##0,_);_(* \(#,##0,\);_(* &quot;–&quot;?_);_(@_)"/>
    <numFmt numFmtId="165" formatCode="#,###,;\(#,###,\)"/>
    <numFmt numFmtId="166" formatCode="_ * #,##0_ ;_ * \-#,##0_ ;_ * &quot;-&quot;??_ ;_ @_ "/>
  </numFmts>
  <fonts count="8">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0" xfId="0" applyNumberFormat="1" applyFont="1" applyBorder="1"/>
    <xf numFmtId="164" fontId="4" fillId="0" borderId="11" xfId="0" applyNumberFormat="1" applyFont="1" applyBorder="1" applyAlignment="1">
      <alignment horizontal="center"/>
    </xf>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0" fontId="3" fillId="0" borderId="11" xfId="0" applyNumberFormat="1" applyFont="1" applyBorder="1" applyAlignment="1">
      <alignment horizontal="center"/>
    </xf>
    <xf numFmtId="0" fontId="3" fillId="0" borderId="0" xfId="0" applyFont="1" applyFill="1"/>
    <xf numFmtId="0" fontId="3" fillId="0" borderId="10" xfId="0" applyNumberFormat="1" applyFont="1" applyBorder="1" applyAlignment="1">
      <alignment horizontal="left" indent="1"/>
    </xf>
    <xf numFmtId="164" fontId="3" fillId="2" borderId="10" xfId="0" applyNumberFormat="1" applyFont="1" applyFill="1" applyBorder="1" applyProtection="1">
      <protection locked="0"/>
    </xf>
    <xf numFmtId="164" fontId="3" fillId="2" borderId="14" xfId="0" applyNumberFormat="1" applyFont="1" applyFill="1" applyBorder="1" applyProtection="1">
      <protection locked="0"/>
    </xf>
    <xf numFmtId="164" fontId="3" fillId="0" borderId="15" xfId="0" applyNumberFormat="1" applyFont="1" applyBorder="1"/>
    <xf numFmtId="164" fontId="3" fillId="2" borderId="15" xfId="0" applyNumberFormat="1" applyFont="1" applyFill="1" applyBorder="1" applyProtection="1">
      <protection locked="0"/>
    </xf>
    <xf numFmtId="0" fontId="3" fillId="0" borderId="10" xfId="0" applyFont="1" applyBorder="1" applyAlignment="1">
      <alignment horizontal="left" indent="1"/>
    </xf>
    <xf numFmtId="0" fontId="4" fillId="0" borderId="10" xfId="0" applyNumberFormat="1" applyFont="1" applyFill="1" applyBorder="1"/>
    <xf numFmtId="164" fontId="4" fillId="0" borderId="16" xfId="0" applyNumberFormat="1" applyFont="1" applyFill="1" applyBorder="1"/>
    <xf numFmtId="164" fontId="4" fillId="0" borderId="17" xfId="0" applyNumberFormat="1" applyFont="1" applyFill="1" applyBorder="1"/>
    <xf numFmtId="164" fontId="4" fillId="0" borderId="18" xfId="0" applyNumberFormat="1" applyFont="1" applyFill="1" applyBorder="1"/>
    <xf numFmtId="0" fontId="3" fillId="0" borderId="10" xfId="0" applyNumberFormat="1" applyFont="1" applyFill="1" applyBorder="1"/>
    <xf numFmtId="164" fontId="3" fillId="0" borderId="10" xfId="0" applyNumberFormat="1" applyFont="1" applyFill="1" applyBorder="1"/>
    <xf numFmtId="164" fontId="3" fillId="0" borderId="14" xfId="0" applyNumberFormat="1" applyFont="1" applyFill="1" applyBorder="1"/>
    <xf numFmtId="164" fontId="3" fillId="0" borderId="15" xfId="0" applyNumberFormat="1" applyFont="1" applyFill="1" applyBorder="1"/>
    <xf numFmtId="0" fontId="4" fillId="0" borderId="10" xfId="0" applyNumberFormat="1" applyFont="1" applyFill="1" applyBorder="1" applyAlignment="1">
      <alignment horizontal="left"/>
    </xf>
    <xf numFmtId="0" fontId="3" fillId="0" borderId="10" xfId="0" applyFont="1" applyFill="1" applyBorder="1" applyAlignment="1">
      <alignment horizontal="left" indent="1"/>
    </xf>
    <xf numFmtId="0" fontId="3" fillId="0" borderId="10" xfId="0" applyNumberFormat="1" applyFont="1" applyFill="1" applyBorder="1" applyAlignment="1">
      <alignment horizontal="left" indent="1"/>
    </xf>
    <xf numFmtId="0" fontId="4" fillId="0" borderId="19" xfId="0" applyNumberFormat="1" applyFont="1" applyFill="1" applyBorder="1"/>
    <xf numFmtId="164" fontId="4" fillId="0" borderId="19" xfId="0" applyNumberFormat="1" applyFont="1" applyFill="1" applyBorder="1"/>
    <xf numFmtId="164" fontId="4" fillId="0" borderId="20" xfId="0" applyNumberFormat="1" applyFont="1" applyFill="1" applyBorder="1"/>
    <xf numFmtId="164" fontId="4" fillId="0" borderId="21" xfId="0" applyNumberFormat="1" applyFont="1" applyFill="1" applyBorder="1"/>
    <xf numFmtId="0" fontId="3" fillId="0" borderId="10" xfId="0" applyNumberFormat="1" applyFont="1" applyFill="1" applyBorder="1" applyAlignment="1"/>
    <xf numFmtId="0" fontId="5" fillId="0" borderId="10" xfId="0" applyNumberFormat="1" applyFont="1" applyFill="1" applyBorder="1"/>
    <xf numFmtId="164" fontId="3" fillId="0" borderId="10"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2" xfId="0" applyNumberFormat="1" applyFont="1" applyFill="1" applyBorder="1" applyAlignment="1">
      <alignment vertical="center" wrapText="1"/>
    </xf>
    <xf numFmtId="164" fontId="4" fillId="0" borderId="22" xfId="0" applyNumberFormat="1" applyFont="1" applyFill="1" applyBorder="1" applyAlignment="1">
      <alignment vertical="center"/>
    </xf>
    <xf numFmtId="164" fontId="4" fillId="0" borderId="23" xfId="0" applyNumberFormat="1" applyFont="1" applyFill="1" applyBorder="1" applyAlignment="1">
      <alignment vertical="center"/>
    </xf>
    <xf numFmtId="164" fontId="4" fillId="0" borderId="24" xfId="0" applyNumberFormat="1" applyFont="1" applyFill="1" applyBorder="1" applyAlignment="1">
      <alignment vertical="center"/>
    </xf>
    <xf numFmtId="165" fontId="4" fillId="0" borderId="25" xfId="0" applyNumberFormat="1" applyFont="1" applyFill="1" applyBorder="1" applyAlignment="1">
      <alignment vertical="center"/>
    </xf>
    <xf numFmtId="165" fontId="4" fillId="0" borderId="26" xfId="0" applyNumberFormat="1" applyFont="1" applyFill="1" applyBorder="1" applyAlignment="1">
      <alignment vertical="center"/>
    </xf>
    <xf numFmtId="165" fontId="4" fillId="0" borderId="27"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16" xfId="0" applyNumberFormat="1" applyFont="1" applyFill="1" applyBorder="1" applyProtection="1">
      <protection locked="0"/>
    </xf>
    <xf numFmtId="164"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0" fontId="3" fillId="0" borderId="28" xfId="0" applyNumberFormat="1" applyFont="1" applyFill="1" applyBorder="1"/>
    <xf numFmtId="164" fontId="3" fillId="0" borderId="6" xfId="0" applyNumberFormat="1" applyFont="1" applyFill="1" applyBorder="1"/>
    <xf numFmtId="164" fontId="3" fillId="0" borderId="9" xfId="0" applyNumberFormat="1" applyFont="1" applyFill="1" applyBorder="1"/>
    <xf numFmtId="164" fontId="3" fillId="0" borderId="8" xfId="0" applyNumberFormat="1" applyFont="1" applyFill="1" applyBorder="1"/>
    <xf numFmtId="0" fontId="7" fillId="0" borderId="0" xfId="0" applyFont="1" applyBorder="1" applyAlignment="1" applyProtection="1">
      <alignment horizontal="left"/>
    </xf>
    <xf numFmtId="0" fontId="6" fillId="0" borderId="0" xfId="0" applyFont="1" applyBorder="1" applyProtection="1"/>
    <xf numFmtId="165" fontId="3" fillId="0" borderId="0" xfId="0" applyNumberFormat="1" applyFont="1" applyFill="1" applyBorder="1"/>
    <xf numFmtId="166" fontId="3" fillId="0" borderId="0" xfId="1" applyNumberFormat="1" applyFont="1"/>
    <xf numFmtId="165" fontId="3" fillId="0" borderId="0" xfId="0" applyNumberFormat="1" applyFont="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1%20Schedule%20-%20Ver%202%204%20-%20December%202011%20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5">
          <cell r="B15" t="str">
            <v>Budget Year 2012/13</v>
          </cell>
        </row>
        <row r="16">
          <cell r="B16" t="str">
            <v>Budget Year +1 2013/14</v>
          </cell>
        </row>
        <row r="17">
          <cell r="B17" t="str">
            <v>Budget Year +2 2014/15</v>
          </cell>
        </row>
        <row r="34">
          <cell r="B34" t="str">
            <v>References</v>
          </cell>
        </row>
        <row r="93">
          <cell r="B93" t="str">
            <v>LIM333 Greater Tzaneen</v>
          </cell>
        </row>
        <row r="141">
          <cell r="B141" t="str">
            <v>Supporting Table SA30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Property rates - penalties &amp; collection charges</v>
          </cell>
        </row>
        <row r="7">
          <cell r="A7" t="str">
            <v>Service charges - electricity revenue</v>
          </cell>
        </row>
        <row r="8">
          <cell r="A8" t="str">
            <v>Service charges - water revenue</v>
          </cell>
        </row>
        <row r="9">
          <cell r="A9" t="str">
            <v>Service charges - sanitation revenue</v>
          </cell>
        </row>
        <row r="10">
          <cell r="A10" t="str">
            <v>Service charges - refuse revenue</v>
          </cell>
        </row>
        <row r="11">
          <cell r="A11" t="str">
            <v>Service charges - other</v>
          </cell>
        </row>
        <row r="12">
          <cell r="A12" t="str">
            <v>Rental of facilities and equipment</v>
          </cell>
        </row>
        <row r="13">
          <cell r="A13" t="str">
            <v>Interest earned - external investments</v>
          </cell>
        </row>
        <row r="14">
          <cell r="A14" t="str">
            <v>Interest earned - outstanding debtors</v>
          </cell>
        </row>
        <row r="15">
          <cell r="A15" t="str">
            <v>Dividends received</v>
          </cell>
        </row>
        <row r="16">
          <cell r="A16" t="str">
            <v>Fines</v>
          </cell>
        </row>
        <row r="17">
          <cell r="A17" t="str">
            <v>Licences and permits</v>
          </cell>
        </row>
        <row r="18">
          <cell r="A18" t="str">
            <v>Agency services</v>
          </cell>
        </row>
        <row r="20">
          <cell r="A20" t="str">
            <v>Other revenue</v>
          </cell>
        </row>
        <row r="40">
          <cell r="A40" t="str">
            <v>Contributions recognised - capital</v>
          </cell>
        </row>
        <row r="41">
          <cell r="A41" t="str">
            <v>Contributed assets</v>
          </cell>
        </row>
      </sheetData>
      <sheetData sheetId="12"/>
      <sheetData sheetId="13"/>
      <sheetData sheetId="14"/>
      <sheetData sheetId="15">
        <row r="19">
          <cell r="A19" t="str">
            <v>Proceeds on disposal of PPE</v>
          </cell>
        </row>
        <row r="20">
          <cell r="A20" t="str">
            <v>Decrease (Increase) in non-current debtors</v>
          </cell>
        </row>
        <row r="21">
          <cell r="A21" t="str">
            <v>Decrease (increase) other non-current receivables</v>
          </cell>
        </row>
        <row r="22">
          <cell r="A22" t="str">
            <v>Decrease (increase) in non-current investments</v>
          </cell>
        </row>
        <row r="24">
          <cell r="A24" t="str">
            <v>Capital assets</v>
          </cell>
        </row>
        <row r="29">
          <cell r="A29" t="str">
            <v>Short term loans</v>
          </cell>
        </row>
        <row r="30">
          <cell r="A30" t="str">
            <v>Borrowing long term/refinancing</v>
          </cell>
        </row>
        <row r="31">
          <cell r="A31" t="str">
            <v>Increase (decrease) in consumer deposits</v>
          </cell>
        </row>
        <row r="33">
          <cell r="A33"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R191"/>
  <sheetViews>
    <sheetView tabSelected="1" topLeftCell="A45" workbookViewId="0">
      <selection sqref="A1:XFD1048576"/>
    </sheetView>
  </sheetViews>
  <sheetFormatPr defaultRowHeight="12.7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16384" width="9.140625" style="2"/>
  </cols>
  <sheetData>
    <row r="1" spans="1:22" ht="13.5">
      <c r="A1" s="1" t="str">
        <f>muni&amp;" - "&amp; TableA30</f>
        <v>LIM333 Greater Tzaneen - Supporting Table SA30 Budgeted monthly cash flow</v>
      </c>
      <c r="B1" s="1"/>
      <c r="C1" s="1"/>
      <c r="D1" s="1"/>
      <c r="E1" s="1"/>
      <c r="F1" s="1"/>
      <c r="G1" s="1"/>
      <c r="H1" s="1"/>
      <c r="I1" s="1"/>
      <c r="J1" s="1"/>
      <c r="K1" s="1"/>
      <c r="L1" s="1"/>
      <c r="M1" s="1"/>
      <c r="N1" s="1"/>
      <c r="O1" s="1"/>
      <c r="P1" s="1"/>
      <c r="Q1" s="1"/>
    </row>
    <row r="2" spans="1:22">
      <c r="A2" s="3" t="s">
        <v>0</v>
      </c>
      <c r="B2" s="4" t="str">
        <f>Head9</f>
        <v>Budget Year 2012/13</v>
      </c>
      <c r="C2" s="5"/>
      <c r="D2" s="5"/>
      <c r="E2" s="5"/>
      <c r="F2" s="5"/>
      <c r="G2" s="5"/>
      <c r="H2" s="5"/>
      <c r="I2" s="5"/>
      <c r="J2" s="5"/>
      <c r="K2" s="5"/>
      <c r="L2" s="5"/>
      <c r="M2" s="5"/>
      <c r="N2" s="6" t="s">
        <v>1</v>
      </c>
      <c r="O2" s="7"/>
      <c r="P2" s="8"/>
    </row>
    <row r="3" spans="1:22" ht="25.5">
      <c r="A3" s="9" t="s">
        <v>2</v>
      </c>
      <c r="B3" s="10" t="s">
        <v>3</v>
      </c>
      <c r="C3" s="11" t="s">
        <v>4</v>
      </c>
      <c r="D3" s="11" t="s">
        <v>5</v>
      </c>
      <c r="E3" s="11" t="s">
        <v>6</v>
      </c>
      <c r="F3" s="11" t="s">
        <v>7</v>
      </c>
      <c r="G3" s="11" t="s">
        <v>8</v>
      </c>
      <c r="H3" s="11" t="s">
        <v>9</v>
      </c>
      <c r="I3" s="11" t="s">
        <v>10</v>
      </c>
      <c r="J3" s="11" t="s">
        <v>11</v>
      </c>
      <c r="K3" s="11" t="s">
        <v>12</v>
      </c>
      <c r="L3" s="11" t="s">
        <v>13</v>
      </c>
      <c r="M3" s="12" t="s">
        <v>14</v>
      </c>
      <c r="N3" s="10" t="str">
        <f>Head9</f>
        <v>Budget Year 2012/13</v>
      </c>
      <c r="O3" s="13" t="str">
        <f>Head10</f>
        <v>Budget Year +1 2013/14</v>
      </c>
      <c r="P3" s="12" t="str">
        <f>Head11</f>
        <v>Budget Year +2 2014/15</v>
      </c>
    </row>
    <row r="4" spans="1:22">
      <c r="A4" s="14" t="s">
        <v>15</v>
      </c>
      <c r="B4" s="15"/>
      <c r="C4" s="16"/>
      <c r="D4" s="16"/>
      <c r="E4" s="16"/>
      <c r="F4" s="16"/>
      <c r="G4" s="16"/>
      <c r="H4" s="16"/>
      <c r="I4" s="16"/>
      <c r="J4" s="16"/>
      <c r="K4" s="16"/>
      <c r="L4" s="16"/>
      <c r="M4" s="17"/>
      <c r="N4" s="18">
        <v>1</v>
      </c>
      <c r="O4" s="16"/>
      <c r="P4" s="17"/>
      <c r="T4" s="19"/>
    </row>
    <row r="5" spans="1:22">
      <c r="A5" s="20" t="str">
        <f>'[1]A4-FinPerf RE'!A5</f>
        <v>Property rates</v>
      </c>
      <c r="B5" s="21">
        <v>3325853.1650465536</v>
      </c>
      <c r="C5" s="22">
        <v>2826371.9906341545</v>
      </c>
      <c r="D5" s="22">
        <v>3618326.9403167339</v>
      </c>
      <c r="E5" s="22">
        <v>4031243.3008057405</v>
      </c>
      <c r="F5" s="22">
        <v>2950883.1003366797</v>
      </c>
      <c r="G5" s="22">
        <v>3927059.9900570107</v>
      </c>
      <c r="H5" s="22">
        <v>2859637.6848322921</v>
      </c>
      <c r="I5" s="22">
        <v>3854640.9774584887</v>
      </c>
      <c r="J5" s="22">
        <v>3852398.1012859549</v>
      </c>
      <c r="K5" s="22">
        <v>3715202.5188240563</v>
      </c>
      <c r="L5" s="22">
        <v>4236113.4045396848</v>
      </c>
      <c r="M5" s="23">
        <f t="shared" ref="M5:M20" si="0">N5-SUM(B5:L5)</f>
        <v>4822268.8258626536</v>
      </c>
      <c r="N5" s="21">
        <v>44020000</v>
      </c>
      <c r="O5" s="22">
        <v>46397080</v>
      </c>
      <c r="P5" s="24">
        <v>48716934</v>
      </c>
      <c r="T5" s="19"/>
      <c r="U5" s="19"/>
      <c r="V5" s="19"/>
    </row>
    <row r="6" spans="1:22">
      <c r="A6" s="20" t="str">
        <f>'[1]A4-FinPerf RE'!A6</f>
        <v>Property rates - penalties &amp; collection charges</v>
      </c>
      <c r="B6" s="21">
        <v>217142.23610897543</v>
      </c>
      <c r="C6" s="22">
        <v>246778.44526438531</v>
      </c>
      <c r="D6" s="22">
        <v>258837.82371101828</v>
      </c>
      <c r="E6" s="22">
        <v>265625.44237925508</v>
      </c>
      <c r="F6" s="22">
        <v>215309.36060155139</v>
      </c>
      <c r="G6" s="22">
        <v>285918.13474094594</v>
      </c>
      <c r="H6" s="22">
        <v>242657.9844758554</v>
      </c>
      <c r="I6" s="22">
        <v>304291.44897835015</v>
      </c>
      <c r="J6" s="22">
        <v>305402.38867657608</v>
      </c>
      <c r="K6" s="22">
        <v>502080.36398828938</v>
      </c>
      <c r="L6" s="22">
        <v>318667.8302271975</v>
      </c>
      <c r="M6" s="23">
        <f t="shared" si="0"/>
        <v>37288.540847599972</v>
      </c>
      <c r="N6" s="21">
        <v>3200000</v>
      </c>
      <c r="O6" s="22">
        <v>3372800</v>
      </c>
      <c r="P6" s="24">
        <v>3541440</v>
      </c>
      <c r="T6" s="19"/>
      <c r="U6" s="19"/>
      <c r="V6" s="19"/>
    </row>
    <row r="7" spans="1:22">
      <c r="A7" s="20" t="str">
        <f>'[1]A4-FinPerf RE'!A7</f>
        <v>Service charges - electricity revenue</v>
      </c>
      <c r="B7" s="21">
        <v>23038143.497564364</v>
      </c>
      <c r="C7" s="22">
        <v>22443782.57555072</v>
      </c>
      <c r="D7" s="22">
        <v>32697632.982915476</v>
      </c>
      <c r="E7" s="22">
        <v>39669095.517143533</v>
      </c>
      <c r="F7" s="22">
        <v>26012910.289514713</v>
      </c>
      <c r="G7" s="22">
        <v>29561074.10126853</v>
      </c>
      <c r="H7" s="22">
        <v>25867476.202722583</v>
      </c>
      <c r="I7" s="22">
        <v>29785543.230638679</v>
      </c>
      <c r="J7" s="22">
        <v>31794404.007445302</v>
      </c>
      <c r="K7" s="22">
        <v>24211217.151719015</v>
      </c>
      <c r="L7" s="22">
        <v>29654704.481938187</v>
      </c>
      <c r="M7" s="23">
        <f t="shared" si="0"/>
        <v>28013071.961578906</v>
      </c>
      <c r="N7" s="21">
        <v>342749056</v>
      </c>
      <c r="O7" s="22">
        <v>361257589.34399998</v>
      </c>
      <c r="P7" s="24">
        <v>379320468.81120002</v>
      </c>
      <c r="T7" s="19"/>
      <c r="U7" s="19"/>
      <c r="V7" s="19"/>
    </row>
    <row r="8" spans="1:22">
      <c r="A8" s="20" t="str">
        <f>'[1]A4-FinPerf RE'!A8</f>
        <v>Service charges - water revenue</v>
      </c>
      <c r="B8" s="21">
        <v>1649490.0776102454</v>
      </c>
      <c r="C8" s="22">
        <v>1510739.3689673562</v>
      </c>
      <c r="D8" s="22">
        <v>1776405.894645557</v>
      </c>
      <c r="E8" s="22">
        <v>1961615.1375948517</v>
      </c>
      <c r="F8" s="22">
        <v>2035606.8366962168</v>
      </c>
      <c r="G8" s="22">
        <v>2035960.3108171304</v>
      </c>
      <c r="H8" s="22">
        <v>1498714.2090892466</v>
      </c>
      <c r="I8" s="22">
        <v>1964305.6197335087</v>
      </c>
      <c r="J8" s="22">
        <v>2173440.7804908906</v>
      </c>
      <c r="K8" s="22">
        <v>1409772.9013031519</v>
      </c>
      <c r="L8" s="22">
        <v>2295950.8636789047</v>
      </c>
      <c r="M8" s="23">
        <f t="shared" si="0"/>
        <v>2464995.9993729368</v>
      </c>
      <c r="N8" s="21">
        <v>22776998</v>
      </c>
      <c r="O8" s="22">
        <v>24006955.892000001</v>
      </c>
      <c r="P8" s="24">
        <v>25207303.6866</v>
      </c>
      <c r="T8" s="19"/>
      <c r="U8" s="19"/>
      <c r="V8" s="19"/>
    </row>
    <row r="9" spans="1:22">
      <c r="A9" s="20" t="str">
        <f>'[1]A4-FinPerf RE'!A9</f>
        <v>Service charges - sanitation revenue</v>
      </c>
      <c r="B9" s="21">
        <v>498652.81617232779</v>
      </c>
      <c r="C9" s="22">
        <v>449813.36118829867</v>
      </c>
      <c r="D9" s="22">
        <v>490483.84455276886</v>
      </c>
      <c r="E9" s="22">
        <v>575787.0609513619</v>
      </c>
      <c r="F9" s="22">
        <v>472032.80981668417</v>
      </c>
      <c r="G9" s="22">
        <v>568890.72824585519</v>
      </c>
      <c r="H9" s="22">
        <v>475157.80002617819</v>
      </c>
      <c r="I9" s="22">
        <v>579151.32753129955</v>
      </c>
      <c r="J9" s="22">
        <v>640326.73663289263</v>
      </c>
      <c r="K9" s="22">
        <v>533317.43888865085</v>
      </c>
      <c r="L9" s="22">
        <v>661643.28630701988</v>
      </c>
      <c r="M9" s="23">
        <f t="shared" si="0"/>
        <v>677213.78968666121</v>
      </c>
      <c r="N9" s="21">
        <v>6622471</v>
      </c>
      <c r="O9" s="22">
        <v>6980084.4340000004</v>
      </c>
      <c r="P9" s="24">
        <v>7329088.6557</v>
      </c>
      <c r="T9" s="19"/>
      <c r="U9" s="19"/>
      <c r="V9" s="19"/>
    </row>
    <row r="10" spans="1:22">
      <c r="A10" s="20" t="str">
        <f>'[1]A4-FinPerf RE'!A10</f>
        <v>Service charges - refuse revenue</v>
      </c>
      <c r="B10" s="21">
        <v>1362328.7770071893</v>
      </c>
      <c r="C10" s="22">
        <v>1614648.4218774193</v>
      </c>
      <c r="D10" s="22">
        <v>1441595.0239090775</v>
      </c>
      <c r="E10" s="22">
        <v>1646200.3124580162</v>
      </c>
      <c r="F10" s="22">
        <v>1199190.928180784</v>
      </c>
      <c r="G10" s="22">
        <v>1619659.8513771759</v>
      </c>
      <c r="H10" s="22">
        <v>1168871.0994774683</v>
      </c>
      <c r="I10" s="22">
        <v>1766337.1851507118</v>
      </c>
      <c r="J10" s="22">
        <v>1738171.894055272</v>
      </c>
      <c r="K10" s="22">
        <v>1806601.5440581876</v>
      </c>
      <c r="L10" s="22">
        <v>2092605.187196977</v>
      </c>
      <c r="M10" s="23">
        <f t="shared" si="0"/>
        <v>2070513.7752517238</v>
      </c>
      <c r="N10" s="21">
        <v>19526724</v>
      </c>
      <c r="O10" s="22">
        <v>20581167.096000001</v>
      </c>
      <c r="P10" s="24">
        <v>21610225.450800002</v>
      </c>
      <c r="T10" s="19"/>
      <c r="U10" s="19"/>
      <c r="V10" s="19"/>
    </row>
    <row r="11" spans="1:22">
      <c r="A11" s="20" t="str">
        <f>'[1]A4-FinPerf RE'!A11</f>
        <v>Service charges - other</v>
      </c>
      <c r="B11" s="21">
        <v>452014.7330798342</v>
      </c>
      <c r="C11" s="22">
        <v>348687.83767732739</v>
      </c>
      <c r="D11" s="22">
        <v>237848.85445140066</v>
      </c>
      <c r="E11" s="22">
        <v>401985.72961013316</v>
      </c>
      <c r="F11" s="22">
        <v>248465.78352691513</v>
      </c>
      <c r="G11" s="22">
        <v>352966.96894708421</v>
      </c>
      <c r="H11" s="22">
        <v>308208.2403753383</v>
      </c>
      <c r="I11" s="22">
        <v>227042.26730851032</v>
      </c>
      <c r="J11" s="22">
        <v>379215.96234741958</v>
      </c>
      <c r="K11" s="22">
        <v>245964.34670803614</v>
      </c>
      <c r="L11" s="22">
        <v>252509.04319424718</v>
      </c>
      <c r="M11" s="23">
        <f t="shared" si="0"/>
        <v>410930.23277375381</v>
      </c>
      <c r="N11" s="21">
        <v>3865840</v>
      </c>
      <c r="O11" s="22">
        <v>3885595.36</v>
      </c>
      <c r="P11" s="24">
        <v>3904875.128</v>
      </c>
      <c r="T11" s="19"/>
      <c r="U11" s="19"/>
      <c r="V11" s="19"/>
    </row>
    <row r="12" spans="1:22">
      <c r="A12" s="20" t="str">
        <f>'[1]A4-FinPerf RE'!A12</f>
        <v>Rental of facilities and equipment</v>
      </c>
      <c r="B12" s="21">
        <v>25378.801063310333</v>
      </c>
      <c r="C12" s="22">
        <v>26315.030910022357</v>
      </c>
      <c r="D12" s="22">
        <v>19626.033089441597</v>
      </c>
      <c r="E12" s="22">
        <v>20378.64812248918</v>
      </c>
      <c r="F12" s="22">
        <v>26781.220664494871</v>
      </c>
      <c r="G12" s="22">
        <v>15939.419654562729</v>
      </c>
      <c r="H12" s="22">
        <v>19027.566358197833</v>
      </c>
      <c r="I12" s="22">
        <v>21912.471488379088</v>
      </c>
      <c r="J12" s="22">
        <v>20972.737072436226</v>
      </c>
      <c r="K12" s="22">
        <v>20822.116781797897</v>
      </c>
      <c r="L12" s="22">
        <v>22173.620500913024</v>
      </c>
      <c r="M12" s="23">
        <f t="shared" si="0"/>
        <v>19772.33429395486</v>
      </c>
      <c r="N12" s="21">
        <v>259100</v>
      </c>
      <c r="O12" s="22">
        <v>273091.40000000002</v>
      </c>
      <c r="P12" s="24">
        <v>286745.96999999997</v>
      </c>
      <c r="T12" s="19"/>
      <c r="U12" s="19"/>
      <c r="V12" s="19"/>
    </row>
    <row r="13" spans="1:22">
      <c r="A13" s="20" t="str">
        <f>'[1]A4-FinPerf RE'!A13</f>
        <v>Interest earned - external investments</v>
      </c>
      <c r="B13" s="21"/>
      <c r="C13" s="22">
        <v>87975</v>
      </c>
      <c r="D13" s="22">
        <v>187837.46</v>
      </c>
      <c r="E13" s="22">
        <v>168921.1</v>
      </c>
      <c r="F13" s="22">
        <v>254340</v>
      </c>
      <c r="G13" s="22">
        <v>54104</v>
      </c>
      <c r="H13" s="22">
        <v>216005</v>
      </c>
      <c r="I13" s="22">
        <v>31686</v>
      </c>
      <c r="J13" s="22"/>
      <c r="K13" s="22"/>
      <c r="L13" s="22"/>
      <c r="M13" s="23">
        <f t="shared" si="0"/>
        <v>131.44000000006054</v>
      </c>
      <c r="N13" s="21">
        <v>1001000</v>
      </c>
      <c r="O13" s="22">
        <v>1055054</v>
      </c>
      <c r="P13" s="24">
        <v>1107806.7</v>
      </c>
      <c r="T13" s="19"/>
      <c r="U13" s="19"/>
      <c r="V13" s="19"/>
    </row>
    <row r="14" spans="1:22">
      <c r="A14" s="20" t="str">
        <f>'[1]A4-FinPerf RE'!A14</f>
        <v>Interest earned - outstanding debtors</v>
      </c>
      <c r="B14" s="21">
        <v>1423991.3622249595</v>
      </c>
      <c r="C14" s="22">
        <v>1487378.2245137708</v>
      </c>
      <c r="D14" s="22">
        <v>1532569.2857340968</v>
      </c>
      <c r="E14" s="22">
        <v>1541591.9419230367</v>
      </c>
      <c r="F14" s="22">
        <v>1652589.9403925077</v>
      </c>
      <c r="G14" s="22">
        <v>663043.09424929903</v>
      </c>
      <c r="H14" s="22">
        <v>1052080.0693102719</v>
      </c>
      <c r="I14" s="22">
        <v>1189768.0959958222</v>
      </c>
      <c r="J14" s="22">
        <v>1304429.5976159878</v>
      </c>
      <c r="K14" s="22">
        <v>1298720.3567371222</v>
      </c>
      <c r="L14" s="22">
        <v>1361530.5254516914</v>
      </c>
      <c r="M14" s="23">
        <f t="shared" si="0"/>
        <v>1492307.5058514345</v>
      </c>
      <c r="N14" s="21">
        <v>16000000</v>
      </c>
      <c r="O14" s="22">
        <v>16864000</v>
      </c>
      <c r="P14" s="24">
        <v>17707200</v>
      </c>
      <c r="T14" s="19"/>
      <c r="U14" s="19"/>
      <c r="V14" s="19"/>
    </row>
    <row r="15" spans="1:22">
      <c r="A15" s="20" t="str">
        <f>'[1]A4-FinPerf RE'!A15</f>
        <v>Dividends received</v>
      </c>
      <c r="B15" s="21"/>
      <c r="C15" s="22"/>
      <c r="D15" s="22"/>
      <c r="E15" s="22"/>
      <c r="F15" s="22"/>
      <c r="G15" s="22"/>
      <c r="H15" s="22"/>
      <c r="I15" s="22"/>
      <c r="J15" s="22"/>
      <c r="K15" s="22"/>
      <c r="L15" s="22"/>
      <c r="M15" s="23">
        <f t="shared" si="0"/>
        <v>0</v>
      </c>
      <c r="N15" s="21"/>
      <c r="O15" s="22"/>
      <c r="P15" s="24"/>
      <c r="T15" s="19"/>
      <c r="U15" s="19"/>
      <c r="V15" s="19"/>
    </row>
    <row r="16" spans="1:22">
      <c r="A16" s="20" t="str">
        <f>'[1]A4-FinPerf RE'!A16</f>
        <v>Fines</v>
      </c>
      <c r="B16" s="21">
        <v>252445.73223649224</v>
      </c>
      <c r="C16" s="22">
        <v>212212.5719144296</v>
      </c>
      <c r="D16" s="22">
        <v>187249.26119461405</v>
      </c>
      <c r="E16" s="22">
        <v>76109.501439598185</v>
      </c>
      <c r="F16" s="22">
        <v>293675.13626512774</v>
      </c>
      <c r="G16" s="22">
        <v>864363.02206678432</v>
      </c>
      <c r="H16" s="22">
        <v>206052.28922994598</v>
      </c>
      <c r="I16" s="22">
        <v>179014.64154444332</v>
      </c>
      <c r="J16" s="22">
        <v>211305.29352621804</v>
      </c>
      <c r="K16" s="22">
        <v>276404.11436631595</v>
      </c>
      <c r="L16" s="22">
        <v>180510.63095855745</v>
      </c>
      <c r="M16" s="23">
        <f t="shared" si="0"/>
        <v>270793.80525747314</v>
      </c>
      <c r="N16" s="21">
        <v>3210136</v>
      </c>
      <c r="O16" s="22">
        <v>3383483.344</v>
      </c>
      <c r="P16" s="24">
        <v>3552657.5112000001</v>
      </c>
      <c r="T16" s="19"/>
      <c r="U16" s="19"/>
      <c r="V16" s="19"/>
    </row>
    <row r="17" spans="1:23">
      <c r="A17" s="20" t="str">
        <f>'[1]A4-FinPerf RE'!A17</f>
        <v>Licences and permits</v>
      </c>
      <c r="B17" s="21">
        <v>33321.951140399775</v>
      </c>
      <c r="C17" s="22">
        <v>33983.588731336436</v>
      </c>
      <c r="D17" s="22">
        <v>33719.457013574662</v>
      </c>
      <c r="E17" s="22">
        <v>0</v>
      </c>
      <c r="F17" s="22">
        <v>27475.113122171948</v>
      </c>
      <c r="G17" s="22">
        <v>31221.71945701358</v>
      </c>
      <c r="H17" s="22">
        <v>20484.993029975489</v>
      </c>
      <c r="I17" s="22">
        <v>34719.138512398902</v>
      </c>
      <c r="J17" s="22">
        <v>31221.71945701358</v>
      </c>
      <c r="K17" s="22">
        <v>36217.194570135747</v>
      </c>
      <c r="L17" s="22">
        <v>29568.71328878219</v>
      </c>
      <c r="M17" s="23">
        <f t="shared" si="0"/>
        <v>33066.411677197728</v>
      </c>
      <c r="N17" s="21">
        <v>345000</v>
      </c>
      <c r="O17" s="22">
        <v>363630</v>
      </c>
      <c r="P17" s="24">
        <v>381811.5</v>
      </c>
      <c r="T17" s="19"/>
      <c r="U17" s="19"/>
      <c r="V17" s="19"/>
    </row>
    <row r="18" spans="1:23">
      <c r="A18" s="20" t="str">
        <f>'[1]A4-FinPerf RE'!A18</f>
        <v>Agency services</v>
      </c>
      <c r="B18" s="21">
        <v>3623821.7001785743</v>
      </c>
      <c r="C18" s="22">
        <v>3249417.5623078812</v>
      </c>
      <c r="D18" s="22">
        <v>4612261.3677122314</v>
      </c>
      <c r="E18" s="22">
        <v>3819234.6372228656</v>
      </c>
      <c r="F18" s="22">
        <v>3505595.218031168</v>
      </c>
      <c r="G18" s="22">
        <v>3216713.4853398851</v>
      </c>
      <c r="H18" s="22">
        <v>3967170.7128111054</v>
      </c>
      <c r="I18" s="22">
        <v>4123582.0520073608</v>
      </c>
      <c r="J18" s="22">
        <v>2856972.1160488739</v>
      </c>
      <c r="K18" s="22">
        <v>4414358.7824209323</v>
      </c>
      <c r="L18" s="22">
        <v>4414358.7824209323</v>
      </c>
      <c r="M18" s="23">
        <f t="shared" si="0"/>
        <v>3715863.5834981948</v>
      </c>
      <c r="N18" s="21">
        <v>45519350</v>
      </c>
      <c r="O18" s="22">
        <v>47977394.899999999</v>
      </c>
      <c r="P18" s="24">
        <v>50376264.645000003</v>
      </c>
      <c r="T18" s="19"/>
      <c r="U18" s="19"/>
      <c r="V18" s="19"/>
    </row>
    <row r="19" spans="1:23">
      <c r="A19" s="25" t="s">
        <v>16</v>
      </c>
      <c r="B19" s="21">
        <v>86872792.306607902</v>
      </c>
      <c r="C19" s="22">
        <v>2324358</v>
      </c>
      <c r="D19" s="22">
        <v>2321571</v>
      </c>
      <c r="E19" s="22">
        <v>2321571</v>
      </c>
      <c r="F19" s="22">
        <v>68262913.11195311</v>
      </c>
      <c r="G19" s="22">
        <v>2321571</v>
      </c>
      <c r="H19" s="22">
        <v>0</v>
      </c>
      <c r="I19" s="22">
        <v>0</v>
      </c>
      <c r="J19" s="22">
        <v>49633143.601438999</v>
      </c>
      <c r="K19" s="22">
        <v>0</v>
      </c>
      <c r="L19" s="22">
        <v>0</v>
      </c>
      <c r="M19" s="23">
        <f t="shared" si="0"/>
        <v>44999999.979999989</v>
      </c>
      <c r="N19" s="21">
        <v>259057920</v>
      </c>
      <c r="O19" s="22">
        <v>277655880</v>
      </c>
      <c r="P19" s="24">
        <v>292159740</v>
      </c>
      <c r="T19" s="19"/>
      <c r="U19" s="19"/>
      <c r="V19" s="19"/>
    </row>
    <row r="20" spans="1:23">
      <c r="A20" s="20" t="str">
        <f>'[1]A4-FinPerf RE'!A20</f>
        <v>Other revenue</v>
      </c>
      <c r="B20" s="21">
        <v>203428.12171552639</v>
      </c>
      <c r="C20" s="22">
        <v>1147021.9313863975</v>
      </c>
      <c r="D20" s="22">
        <v>338151.3812038693</v>
      </c>
      <c r="E20" s="22">
        <v>953577.2220118941</v>
      </c>
      <c r="F20" s="22">
        <v>238262.11861743493</v>
      </c>
      <c r="G20" s="22">
        <v>645226.57535884925</v>
      </c>
      <c r="H20" s="22">
        <v>129345.17317571495</v>
      </c>
      <c r="I20" s="22">
        <v>335656.12007764826</v>
      </c>
      <c r="J20" s="22">
        <v>630281.8443043835</v>
      </c>
      <c r="K20" s="22">
        <v>138075.00479818403</v>
      </c>
      <c r="L20" s="22">
        <v>209907.4160575826</v>
      </c>
      <c r="M20" s="23">
        <f t="shared" si="0"/>
        <v>234270.09129251447</v>
      </c>
      <c r="N20" s="21">
        <v>5203203</v>
      </c>
      <c r="O20" s="22">
        <v>5484175.9620000003</v>
      </c>
      <c r="P20" s="24">
        <v>5758384.7600999996</v>
      </c>
      <c r="T20" s="19"/>
      <c r="U20" s="19"/>
      <c r="V20" s="19"/>
    </row>
    <row r="21" spans="1:23">
      <c r="A21" s="26" t="s">
        <v>17</v>
      </c>
      <c r="B21" s="27">
        <f t="shared" ref="B21:P21" si="1">SUM(B5:B20)</f>
        <v>122978805.27775666</v>
      </c>
      <c r="C21" s="28">
        <f t="shared" si="1"/>
        <v>38009483.910923496</v>
      </c>
      <c r="D21" s="28">
        <f t="shared" si="1"/>
        <v>49754116.610449865</v>
      </c>
      <c r="E21" s="28">
        <f t="shared" si="1"/>
        <v>57452936.551662773</v>
      </c>
      <c r="F21" s="28">
        <f t="shared" si="1"/>
        <v>107396030.96771955</v>
      </c>
      <c r="G21" s="28">
        <f t="shared" si="1"/>
        <v>46163712.401580133</v>
      </c>
      <c r="H21" s="28">
        <f t="shared" si="1"/>
        <v>38030889.024914175</v>
      </c>
      <c r="I21" s="28">
        <f t="shared" si="1"/>
        <v>44397650.576425597</v>
      </c>
      <c r="J21" s="28">
        <f t="shared" si="1"/>
        <v>95571686.78039822</v>
      </c>
      <c r="K21" s="28">
        <f t="shared" si="1"/>
        <v>38608753.835163884</v>
      </c>
      <c r="L21" s="28">
        <f t="shared" si="1"/>
        <v>45730243.785760678</v>
      </c>
      <c r="M21" s="29">
        <f t="shared" si="1"/>
        <v>89262488.277244985</v>
      </c>
      <c r="N21" s="27">
        <f t="shared" si="1"/>
        <v>773356798</v>
      </c>
      <c r="O21" s="28">
        <f t="shared" si="1"/>
        <v>819537981.73199999</v>
      </c>
      <c r="P21" s="29">
        <f t="shared" si="1"/>
        <v>860960946.81860006</v>
      </c>
      <c r="Q21" s="19"/>
      <c r="R21" s="19"/>
      <c r="S21" s="19"/>
      <c r="T21" s="19"/>
      <c r="U21" s="19"/>
      <c r="V21" s="19"/>
      <c r="W21" s="19"/>
    </row>
    <row r="22" spans="1:23">
      <c r="A22" s="30"/>
      <c r="B22" s="31"/>
      <c r="C22" s="32"/>
      <c r="D22" s="32"/>
      <c r="E22" s="32"/>
      <c r="F22" s="32"/>
      <c r="G22" s="32"/>
      <c r="H22" s="32"/>
      <c r="I22" s="32"/>
      <c r="J22" s="32"/>
      <c r="K22" s="32"/>
      <c r="L22" s="32"/>
      <c r="M22" s="33"/>
      <c r="N22" s="31"/>
      <c r="O22" s="32"/>
      <c r="P22" s="33"/>
      <c r="Q22" s="19"/>
      <c r="R22" s="19"/>
      <c r="S22" s="19"/>
      <c r="T22" s="19"/>
      <c r="U22" s="19"/>
      <c r="V22" s="19"/>
      <c r="W22" s="19"/>
    </row>
    <row r="23" spans="1:23">
      <c r="A23" s="34" t="s">
        <v>18</v>
      </c>
      <c r="B23" s="31"/>
      <c r="C23" s="32"/>
      <c r="D23" s="32"/>
      <c r="E23" s="32"/>
      <c r="F23" s="32"/>
      <c r="G23" s="32"/>
      <c r="H23" s="32"/>
      <c r="I23" s="32"/>
      <c r="J23" s="32"/>
      <c r="K23" s="32"/>
      <c r="L23" s="32"/>
      <c r="M23" s="33"/>
      <c r="N23" s="31"/>
      <c r="O23" s="32"/>
      <c r="P23" s="33"/>
      <c r="Q23" s="19"/>
      <c r="R23" s="19"/>
      <c r="S23" s="19"/>
      <c r="T23" s="19"/>
      <c r="U23" s="19"/>
      <c r="V23" s="19"/>
      <c r="W23" s="19"/>
    </row>
    <row r="24" spans="1:23">
      <c r="A24" s="35" t="s">
        <v>19</v>
      </c>
      <c r="B24" s="21">
        <v>24735914.960895099</v>
      </c>
      <c r="C24" s="22">
        <v>0</v>
      </c>
      <c r="D24" s="22">
        <v>0</v>
      </c>
      <c r="E24" s="22">
        <v>0</v>
      </c>
      <c r="F24" s="22">
        <v>20265459.801009599</v>
      </c>
      <c r="G24" s="22">
        <v>0</v>
      </c>
      <c r="H24" s="22">
        <v>0</v>
      </c>
      <c r="I24" s="22">
        <v>0</v>
      </c>
      <c r="J24" s="22">
        <v>14524705.2380952</v>
      </c>
      <c r="K24" s="22"/>
      <c r="L24" s="22"/>
      <c r="M24" s="33">
        <f t="shared" ref="M24:M32" si="2">N24-SUM(B24:L24)</f>
        <v>9.6857547760009766E-8</v>
      </c>
      <c r="N24" s="21">
        <v>59526080</v>
      </c>
      <c r="O24" s="22">
        <v>64525120</v>
      </c>
      <c r="P24" s="24">
        <v>67763760</v>
      </c>
      <c r="Q24" s="19"/>
      <c r="R24" s="19"/>
      <c r="S24" s="19"/>
      <c r="T24" s="19"/>
      <c r="U24" s="19"/>
      <c r="V24" s="19"/>
      <c r="W24" s="19"/>
    </row>
    <row r="25" spans="1:23">
      <c r="A25" s="36" t="str">
        <f>'[1]A4-FinPerf RE'!A40&amp;" &amp; "&amp;'[1]A4-FinPerf RE'!A41</f>
        <v>Contributions recognised - capital &amp; Contributed assets</v>
      </c>
      <c r="B25" s="21"/>
      <c r="C25" s="22"/>
      <c r="D25" s="22"/>
      <c r="E25" s="22"/>
      <c r="F25" s="22"/>
      <c r="G25" s="22"/>
      <c r="H25" s="22"/>
      <c r="I25" s="22"/>
      <c r="J25" s="22"/>
      <c r="K25" s="22"/>
      <c r="L25" s="22"/>
      <c r="M25" s="33">
        <f t="shared" si="2"/>
        <v>0</v>
      </c>
      <c r="N25" s="21"/>
      <c r="O25" s="22"/>
      <c r="P25" s="24"/>
      <c r="Q25" s="19"/>
      <c r="R25" s="19"/>
      <c r="S25" s="19"/>
      <c r="T25" s="19"/>
      <c r="U25" s="19"/>
      <c r="V25" s="19"/>
      <c r="W25" s="19"/>
    </row>
    <row r="26" spans="1:23">
      <c r="A26" s="36" t="str">
        <f>'[1]A7-CFlow'!A19</f>
        <v>Proceeds on disposal of PPE</v>
      </c>
      <c r="B26" s="21"/>
      <c r="C26" s="22"/>
      <c r="D26" s="22"/>
      <c r="E26" s="22"/>
      <c r="F26" s="22"/>
      <c r="G26" s="22"/>
      <c r="H26" s="22"/>
      <c r="I26" s="22"/>
      <c r="J26" s="22"/>
      <c r="K26" s="22"/>
      <c r="L26" s="22"/>
      <c r="M26" s="33">
        <f t="shared" si="2"/>
        <v>2300000</v>
      </c>
      <c r="N26" s="21">
        <v>2300000</v>
      </c>
      <c r="O26" s="22">
        <v>2424200</v>
      </c>
      <c r="P26" s="24">
        <v>2545410</v>
      </c>
      <c r="Q26" s="19"/>
      <c r="R26" s="19"/>
      <c r="S26" s="19"/>
      <c r="T26" s="19"/>
      <c r="U26" s="19"/>
      <c r="V26" s="19"/>
      <c r="W26" s="19"/>
    </row>
    <row r="27" spans="1:23">
      <c r="A27" s="36" t="str">
        <f>'[1]A7-CFlow'!A29</f>
        <v>Short term loans</v>
      </c>
      <c r="B27" s="21"/>
      <c r="C27" s="22"/>
      <c r="D27" s="22"/>
      <c r="E27" s="22"/>
      <c r="F27" s="22"/>
      <c r="G27" s="22"/>
      <c r="H27" s="22"/>
      <c r="I27" s="22"/>
      <c r="J27" s="22"/>
      <c r="K27" s="22"/>
      <c r="L27" s="22"/>
      <c r="M27" s="33">
        <f t="shared" si="2"/>
        <v>0</v>
      </c>
      <c r="N27" s="21"/>
      <c r="O27" s="22"/>
      <c r="P27" s="24"/>
      <c r="Q27" s="19"/>
      <c r="R27" s="19"/>
      <c r="S27" s="19"/>
      <c r="T27" s="19"/>
      <c r="U27" s="19"/>
      <c r="V27" s="19"/>
      <c r="W27" s="19"/>
    </row>
    <row r="28" spans="1:23">
      <c r="A28" s="36" t="str">
        <f>'[1]A7-CFlow'!A30</f>
        <v>Borrowing long term/refinancing</v>
      </c>
      <c r="B28" s="21"/>
      <c r="C28" s="22"/>
      <c r="D28" s="22"/>
      <c r="E28" s="22"/>
      <c r="F28" s="22"/>
      <c r="G28" s="22">
        <v>20000000</v>
      </c>
      <c r="H28" s="22"/>
      <c r="I28" s="22"/>
      <c r="J28" s="22"/>
      <c r="K28" s="22"/>
      <c r="L28" s="22"/>
      <c r="M28" s="33">
        <f t="shared" si="2"/>
        <v>5000000</v>
      </c>
      <c r="N28" s="21">
        <v>25000000</v>
      </c>
      <c r="O28" s="22">
        <v>26350000</v>
      </c>
      <c r="P28" s="24">
        <v>27667500</v>
      </c>
      <c r="Q28" s="19"/>
      <c r="R28" s="19"/>
      <c r="S28" s="19"/>
      <c r="T28" s="19"/>
      <c r="U28" s="19"/>
      <c r="V28" s="19"/>
      <c r="W28" s="19"/>
    </row>
    <row r="29" spans="1:23">
      <c r="A29" s="36" t="str">
        <f>'[1]A7-CFlow'!A31</f>
        <v>Increase (decrease) in consumer deposits</v>
      </c>
      <c r="B29" s="21"/>
      <c r="C29" s="22"/>
      <c r="D29" s="22"/>
      <c r="E29" s="22"/>
      <c r="F29" s="22"/>
      <c r="G29" s="22"/>
      <c r="H29" s="22"/>
      <c r="I29" s="22"/>
      <c r="J29" s="22"/>
      <c r="K29" s="22"/>
      <c r="L29" s="22"/>
      <c r="M29" s="33">
        <f t="shared" si="2"/>
        <v>736159</v>
      </c>
      <c r="N29" s="21">
        <v>736159</v>
      </c>
      <c r="O29" s="22">
        <v>780328</v>
      </c>
      <c r="P29" s="24">
        <v>827148</v>
      </c>
      <c r="Q29" s="19"/>
      <c r="R29" s="19"/>
      <c r="S29" s="19"/>
      <c r="T29" s="19"/>
      <c r="U29" s="19"/>
      <c r="V29" s="19"/>
      <c r="W29" s="19"/>
    </row>
    <row r="30" spans="1:23">
      <c r="A30" s="36" t="str">
        <f>'[1]A7-CFlow'!A20</f>
        <v>Decrease (Increase) in non-current debtors</v>
      </c>
      <c r="B30" s="21"/>
      <c r="C30" s="22"/>
      <c r="D30" s="22"/>
      <c r="E30" s="22"/>
      <c r="F30" s="22"/>
      <c r="G30" s="22"/>
      <c r="H30" s="22"/>
      <c r="I30" s="22"/>
      <c r="J30" s="22"/>
      <c r="K30" s="22"/>
      <c r="L30" s="22"/>
      <c r="M30" s="33">
        <f t="shared" si="2"/>
        <v>0</v>
      </c>
      <c r="N30" s="21"/>
      <c r="O30" s="22"/>
      <c r="P30" s="24"/>
      <c r="Q30" s="19"/>
      <c r="R30" s="19"/>
      <c r="S30" s="19"/>
      <c r="T30" s="19"/>
      <c r="U30" s="19"/>
      <c r="V30" s="19"/>
      <c r="W30" s="19"/>
    </row>
    <row r="31" spans="1:23">
      <c r="A31" s="36" t="str">
        <f>'[1]A7-CFlow'!A21</f>
        <v>Decrease (increase) other non-current receivables</v>
      </c>
      <c r="B31" s="21"/>
      <c r="C31" s="22"/>
      <c r="D31" s="22"/>
      <c r="E31" s="22"/>
      <c r="F31" s="22"/>
      <c r="G31" s="22"/>
      <c r="H31" s="22"/>
      <c r="I31" s="22"/>
      <c r="J31" s="22"/>
      <c r="K31" s="22"/>
      <c r="L31" s="22"/>
      <c r="M31" s="33">
        <f t="shared" si="2"/>
        <v>0</v>
      </c>
      <c r="N31" s="21"/>
      <c r="O31" s="22"/>
      <c r="P31" s="24"/>
      <c r="Q31" s="19"/>
      <c r="R31" s="19"/>
      <c r="S31" s="19"/>
      <c r="T31" s="19"/>
      <c r="U31" s="19"/>
      <c r="V31" s="19"/>
      <c r="W31" s="19"/>
    </row>
    <row r="32" spans="1:23">
      <c r="A32" s="36" t="str">
        <f>'[1]A7-CFlow'!A22</f>
        <v>Decrease (increase) in non-current investments</v>
      </c>
      <c r="B32" s="21"/>
      <c r="C32" s="22"/>
      <c r="D32" s="22"/>
      <c r="E32" s="22"/>
      <c r="F32" s="22"/>
      <c r="G32" s="22"/>
      <c r="H32" s="22"/>
      <c r="I32" s="22"/>
      <c r="J32" s="22"/>
      <c r="K32" s="22"/>
      <c r="L32" s="22"/>
      <c r="M32" s="33">
        <f t="shared" si="2"/>
        <v>-1315415</v>
      </c>
      <c r="N32" s="21">
        <v>-1315415</v>
      </c>
      <c r="O32" s="22">
        <v>-1394340</v>
      </c>
      <c r="P32" s="24">
        <v>-1478001</v>
      </c>
      <c r="Q32" s="19"/>
      <c r="R32" s="19"/>
      <c r="S32" s="19"/>
      <c r="T32" s="19"/>
      <c r="U32" s="19"/>
      <c r="V32" s="19"/>
      <c r="W32" s="19"/>
    </row>
    <row r="33" spans="1:23">
      <c r="A33" s="37" t="s">
        <v>20</v>
      </c>
      <c r="B33" s="38">
        <f t="shared" ref="B33:P33" si="3">SUM(B21:B32)</f>
        <v>147714720.23865175</v>
      </c>
      <c r="C33" s="39">
        <f t="shared" si="3"/>
        <v>38009483.910923496</v>
      </c>
      <c r="D33" s="39">
        <f t="shared" si="3"/>
        <v>49754116.610449865</v>
      </c>
      <c r="E33" s="39">
        <f t="shared" si="3"/>
        <v>57452936.551662773</v>
      </c>
      <c r="F33" s="39">
        <f t="shared" si="3"/>
        <v>127661490.76872915</v>
      </c>
      <c r="G33" s="39">
        <f t="shared" si="3"/>
        <v>66163712.401580133</v>
      </c>
      <c r="H33" s="39">
        <f t="shared" si="3"/>
        <v>38030889.024914175</v>
      </c>
      <c r="I33" s="39">
        <f t="shared" si="3"/>
        <v>44397650.576425597</v>
      </c>
      <c r="J33" s="39">
        <f t="shared" si="3"/>
        <v>110096392.01849341</v>
      </c>
      <c r="K33" s="39">
        <f t="shared" si="3"/>
        <v>38608753.835163884</v>
      </c>
      <c r="L33" s="39">
        <f t="shared" si="3"/>
        <v>45730243.785760678</v>
      </c>
      <c r="M33" s="40">
        <f t="shared" si="3"/>
        <v>95983232.277245075</v>
      </c>
      <c r="N33" s="38">
        <f t="shared" si="3"/>
        <v>859603622</v>
      </c>
      <c r="O33" s="39">
        <f t="shared" si="3"/>
        <v>912223289.73199999</v>
      </c>
      <c r="P33" s="40">
        <f t="shared" si="3"/>
        <v>958286763.81860006</v>
      </c>
      <c r="Q33" s="19"/>
      <c r="R33" s="19"/>
      <c r="S33" s="19"/>
      <c r="T33" s="19"/>
      <c r="U33" s="19"/>
      <c r="V33" s="19"/>
      <c r="W33" s="19"/>
    </row>
    <row r="34" spans="1:23">
      <c r="A34" s="41"/>
      <c r="B34" s="31"/>
      <c r="C34" s="32"/>
      <c r="D34" s="32"/>
      <c r="E34" s="32"/>
      <c r="F34" s="32"/>
      <c r="G34" s="32"/>
      <c r="H34" s="32"/>
      <c r="I34" s="32"/>
      <c r="J34" s="32"/>
      <c r="K34" s="32"/>
      <c r="L34" s="32"/>
      <c r="M34" s="33"/>
      <c r="N34" s="31"/>
      <c r="O34" s="32"/>
      <c r="P34" s="33"/>
      <c r="Q34" s="19"/>
      <c r="R34" s="19"/>
      <c r="S34" s="19"/>
      <c r="T34" s="19"/>
      <c r="U34" s="19"/>
      <c r="V34" s="19"/>
      <c r="W34" s="19"/>
    </row>
    <row r="35" spans="1:23">
      <c r="A35" s="42" t="s">
        <v>21</v>
      </c>
      <c r="B35" s="31"/>
      <c r="C35" s="32"/>
      <c r="D35" s="32"/>
      <c r="E35" s="32"/>
      <c r="F35" s="32"/>
      <c r="G35" s="32"/>
      <c r="H35" s="32"/>
      <c r="I35" s="32"/>
      <c r="J35" s="32"/>
      <c r="K35" s="32"/>
      <c r="L35" s="32"/>
      <c r="M35" s="33"/>
      <c r="N35" s="43"/>
      <c r="O35" s="32"/>
      <c r="P35" s="33"/>
      <c r="Q35" s="19"/>
      <c r="R35" s="19"/>
      <c r="S35" s="19"/>
      <c r="T35" s="19"/>
      <c r="U35" s="19"/>
      <c r="V35" s="19"/>
      <c r="W35" s="19"/>
    </row>
    <row r="36" spans="1:23">
      <c r="A36" s="36" t="s">
        <v>22</v>
      </c>
      <c r="B36" s="21">
        <v>17505318.309797965</v>
      </c>
      <c r="C36" s="21">
        <v>17169733.032817479</v>
      </c>
      <c r="D36" s="21">
        <v>15208360.750438759</v>
      </c>
      <c r="E36" s="21">
        <v>16365091.092945231</v>
      </c>
      <c r="F36" s="21">
        <v>17198776.141847085</v>
      </c>
      <c r="G36" s="21">
        <v>15994857.750894316</v>
      </c>
      <c r="H36" s="21">
        <v>16076358.95794858</v>
      </c>
      <c r="I36" s="21">
        <v>15949188.471541626</v>
      </c>
      <c r="J36" s="21">
        <v>13082610.95510653</v>
      </c>
      <c r="K36" s="21">
        <v>16038905.89960056</v>
      </c>
      <c r="L36" s="21">
        <v>15745811.426722657</v>
      </c>
      <c r="M36" s="33">
        <f t="shared" ref="M36:M45" si="4">N36-SUM(B36:L36)</f>
        <v>16603323.210339218</v>
      </c>
      <c r="N36" s="21">
        <v>192938336</v>
      </c>
      <c r="O36" s="22">
        <v>203357006.14399996</v>
      </c>
      <c r="P36" s="24">
        <v>213524856.45120013</v>
      </c>
      <c r="Q36" s="19"/>
      <c r="R36" s="19"/>
      <c r="S36" s="19"/>
      <c r="T36" s="19"/>
      <c r="U36" s="19"/>
      <c r="V36" s="19"/>
      <c r="W36" s="19"/>
    </row>
    <row r="37" spans="1:23">
      <c r="A37" s="36" t="s">
        <v>23</v>
      </c>
      <c r="B37" s="21">
        <v>1404331.7867212556</v>
      </c>
      <c r="C37" s="21">
        <v>1404345.6138835887</v>
      </c>
      <c r="D37" s="21">
        <v>1404305.4551012232</v>
      </c>
      <c r="E37" s="21">
        <v>1410579.6310498521</v>
      </c>
      <c r="F37" s="21">
        <v>1410545.755114499</v>
      </c>
      <c r="G37" s="21">
        <v>1410552.662572033</v>
      </c>
      <c r="H37" s="21">
        <v>2089419.8547611707</v>
      </c>
      <c r="I37" s="21">
        <v>1495569.0007958999</v>
      </c>
      <c r="J37" s="21">
        <v>1506569.6780457834</v>
      </c>
      <c r="K37" s="21">
        <v>1502664.6987950038</v>
      </c>
      <c r="L37" s="21">
        <v>1502601.9070666758</v>
      </c>
      <c r="M37" s="33">
        <f t="shared" si="4"/>
        <v>1494661.956093017</v>
      </c>
      <c r="N37" s="21">
        <v>18036148</v>
      </c>
      <c r="O37" s="22">
        <v>19010099.991999999</v>
      </c>
      <c r="P37" s="24">
        <v>19960604.991599999</v>
      </c>
      <c r="Q37" s="19"/>
      <c r="R37" s="19"/>
      <c r="S37" s="19"/>
      <c r="T37" s="19"/>
      <c r="U37" s="19"/>
      <c r="V37" s="19"/>
      <c r="W37" s="19"/>
    </row>
    <row r="38" spans="1:23">
      <c r="A38" s="36" t="s">
        <v>24</v>
      </c>
      <c r="B38" s="21">
        <v>0</v>
      </c>
      <c r="C38" s="21">
        <v>0</v>
      </c>
      <c r="D38" s="21">
        <v>4364409.8722312618</v>
      </c>
      <c r="E38" s="21">
        <v>0</v>
      </c>
      <c r="F38" s="21">
        <v>0</v>
      </c>
      <c r="G38" s="21">
        <v>7901258.6496103043</v>
      </c>
      <c r="H38" s="21">
        <v>0</v>
      </c>
      <c r="I38" s="21">
        <v>0</v>
      </c>
      <c r="J38" s="21">
        <v>6586580.1151975831</v>
      </c>
      <c r="K38" s="21">
        <v>0</v>
      </c>
      <c r="L38" s="22"/>
      <c r="M38" s="33">
        <f t="shared" si="4"/>
        <v>5032124.152660843</v>
      </c>
      <c r="N38" s="21">
        <v>23884372.789699994</v>
      </c>
      <c r="O38" s="22">
        <v>25174128.920343798</v>
      </c>
      <c r="P38" s="24">
        <v>26432835.366360988</v>
      </c>
      <c r="Q38" s="19"/>
      <c r="R38" s="19"/>
      <c r="S38" s="19"/>
      <c r="T38" s="19"/>
      <c r="U38" s="19"/>
      <c r="V38" s="19"/>
      <c r="W38" s="19"/>
    </row>
    <row r="39" spans="1:23">
      <c r="A39" s="36" t="s">
        <v>25</v>
      </c>
      <c r="B39" s="21">
        <v>16896745.901340663</v>
      </c>
      <c r="C39" s="21">
        <v>23079989.36620244</v>
      </c>
      <c r="D39" s="21">
        <v>27993555.090573099</v>
      </c>
      <c r="E39" s="21">
        <v>18969742.439932227</v>
      </c>
      <c r="F39" s="21">
        <v>27603156.544609692</v>
      </c>
      <c r="G39" s="21">
        <v>12910594.90048337</v>
      </c>
      <c r="H39" s="21">
        <v>17353948.386526242</v>
      </c>
      <c r="I39" s="21">
        <v>13364713.63363824</v>
      </c>
      <c r="J39" s="21">
        <v>30923615.582803063</v>
      </c>
      <c r="K39" s="21">
        <v>15945800.142327167</v>
      </c>
      <c r="L39" s="21">
        <v>13760353.526418902</v>
      </c>
      <c r="M39" s="33">
        <f t="shared" si="4"/>
        <v>13042831.485144883</v>
      </c>
      <c r="N39" s="21">
        <v>231845047</v>
      </c>
      <c r="O39" s="22">
        <v>244364679.53799999</v>
      </c>
      <c r="P39" s="24">
        <v>256582913.5149</v>
      </c>
      <c r="Q39" s="19"/>
      <c r="R39" s="19"/>
      <c r="S39" s="19"/>
      <c r="T39" s="19"/>
      <c r="U39" s="19"/>
      <c r="V39" s="19"/>
      <c r="W39" s="19"/>
    </row>
    <row r="40" spans="1:23">
      <c r="A40" s="36" t="s">
        <v>26</v>
      </c>
      <c r="B40" s="21">
        <v>340679.89485236816</v>
      </c>
      <c r="C40" s="21">
        <v>157041.03005362683</v>
      </c>
      <c r="D40" s="21">
        <v>248566.01824113057</v>
      </c>
      <c r="E40" s="21">
        <v>138700.73796568153</v>
      </c>
      <c r="F40" s="21">
        <v>241566.49385115819</v>
      </c>
      <c r="G40" s="21">
        <v>213744.46821946051</v>
      </c>
      <c r="H40" s="21">
        <v>0</v>
      </c>
      <c r="I40" s="21">
        <v>26107.861679728834</v>
      </c>
      <c r="J40" s="21">
        <v>146262.39971473275</v>
      </c>
      <c r="K40" s="21">
        <v>0</v>
      </c>
      <c r="L40" s="21">
        <v>362766.79599731264</v>
      </c>
      <c r="M40" s="33">
        <f t="shared" si="4"/>
        <v>32564.299424799625</v>
      </c>
      <c r="N40" s="21">
        <v>1908000</v>
      </c>
      <c r="O40" s="22">
        <v>2011032</v>
      </c>
      <c r="P40" s="24">
        <v>2111583.6</v>
      </c>
      <c r="Q40" s="44"/>
      <c r="R40" s="19"/>
      <c r="S40" s="19"/>
      <c r="T40" s="19"/>
      <c r="U40" s="19"/>
      <c r="V40" s="19"/>
      <c r="W40" s="19"/>
    </row>
    <row r="41" spans="1:23">
      <c r="A41" s="36" t="s">
        <v>27</v>
      </c>
      <c r="B41" s="21"/>
      <c r="C41" s="22"/>
      <c r="D41" s="22"/>
      <c r="E41" s="22"/>
      <c r="F41" s="22"/>
      <c r="G41" s="22"/>
      <c r="H41" s="22"/>
      <c r="I41" s="22"/>
      <c r="J41" s="22"/>
      <c r="K41" s="22"/>
      <c r="L41" s="22"/>
      <c r="M41" s="33">
        <f t="shared" si="4"/>
        <v>0</v>
      </c>
      <c r="N41" s="21">
        <v>0</v>
      </c>
      <c r="O41" s="22"/>
      <c r="P41" s="24"/>
      <c r="Q41" s="44"/>
      <c r="R41" s="19"/>
      <c r="S41" s="19"/>
      <c r="T41" s="19"/>
      <c r="U41" s="19"/>
      <c r="V41" s="19"/>
      <c r="W41" s="19"/>
    </row>
    <row r="42" spans="1:23">
      <c r="A42" s="36" t="s">
        <v>28</v>
      </c>
      <c r="B42" s="21">
        <v>2497112.6680639344</v>
      </c>
      <c r="C42" s="21">
        <v>4736989.7613713928</v>
      </c>
      <c r="D42" s="21">
        <v>5268615.4593091961</v>
      </c>
      <c r="E42" s="21">
        <v>4445555.4286842719</v>
      </c>
      <c r="F42" s="21">
        <v>5343431.0367990378</v>
      </c>
      <c r="G42" s="21">
        <v>3391293.9170086621</v>
      </c>
      <c r="H42" s="21">
        <v>5233812.4463387486</v>
      </c>
      <c r="I42" s="21">
        <v>7410706.3592600655</v>
      </c>
      <c r="J42" s="21">
        <v>6640017.6961107701</v>
      </c>
      <c r="K42" s="21">
        <v>5418353.5827217922</v>
      </c>
      <c r="L42" s="21">
        <v>5076779.9683805341</v>
      </c>
      <c r="M42" s="33">
        <f t="shared" si="4"/>
        <v>11457132.675951593</v>
      </c>
      <c r="N42" s="21">
        <v>66919801</v>
      </c>
      <c r="O42" s="22">
        <v>70533470.253999993</v>
      </c>
      <c r="P42" s="24">
        <v>74060143.766700014</v>
      </c>
      <c r="Q42" s="19"/>
      <c r="R42" s="19"/>
      <c r="S42" s="19"/>
      <c r="T42" s="19"/>
      <c r="U42" s="19"/>
      <c r="V42" s="19"/>
      <c r="W42" s="19"/>
    </row>
    <row r="43" spans="1:23">
      <c r="A43" s="36" t="s">
        <v>29</v>
      </c>
      <c r="B43" s="21"/>
      <c r="C43" s="22"/>
      <c r="D43" s="22"/>
      <c r="E43" s="22"/>
      <c r="F43" s="22"/>
      <c r="G43" s="22"/>
      <c r="H43" s="22"/>
      <c r="I43" s="22"/>
      <c r="J43" s="22"/>
      <c r="K43" s="22"/>
      <c r="L43" s="22"/>
      <c r="M43" s="33">
        <f t="shared" si="4"/>
        <v>0</v>
      </c>
      <c r="N43" s="21"/>
      <c r="O43" s="22"/>
      <c r="P43" s="24"/>
      <c r="Q43" s="19"/>
      <c r="R43" s="19"/>
      <c r="S43" s="19"/>
      <c r="T43" s="19"/>
      <c r="U43" s="19"/>
      <c r="V43" s="19"/>
      <c r="W43" s="19"/>
    </row>
    <row r="44" spans="1:23">
      <c r="A44" s="36" t="s">
        <v>30</v>
      </c>
      <c r="B44" s="21">
        <v>1302179.3237672283</v>
      </c>
      <c r="C44" s="21">
        <v>2208854.785005779</v>
      </c>
      <c r="D44" s="21">
        <v>1815863.0900508764</v>
      </c>
      <c r="E44" s="21">
        <v>3337741.200791833</v>
      </c>
      <c r="F44" s="21">
        <v>5608437.4383731391</v>
      </c>
      <c r="G44" s="21">
        <v>2182612.8941912269</v>
      </c>
      <c r="H44" s="21">
        <v>1781525.5383689285</v>
      </c>
      <c r="I44" s="21">
        <v>5240965.558979921</v>
      </c>
      <c r="J44" s="21">
        <v>1564586.5446223679</v>
      </c>
      <c r="K44" s="21">
        <v>2038696.2780301115</v>
      </c>
      <c r="L44" s="21">
        <v>1482157.0636670701</v>
      </c>
      <c r="M44" s="33">
        <f t="shared" si="4"/>
        <v>1835763.2841515169</v>
      </c>
      <c r="N44" s="21">
        <v>30399383</v>
      </c>
      <c r="O44" s="22">
        <v>32040950.379999999</v>
      </c>
      <c r="P44" s="24">
        <v>33642996.799000002</v>
      </c>
      <c r="Q44" s="19"/>
      <c r="R44" s="19"/>
      <c r="S44" s="19"/>
      <c r="T44" s="19"/>
      <c r="U44" s="19"/>
      <c r="V44" s="19"/>
      <c r="W44" s="19"/>
    </row>
    <row r="45" spans="1:23">
      <c r="A45" s="36" t="s">
        <v>31</v>
      </c>
      <c r="B45" s="21">
        <v>8295400.3851566138</v>
      </c>
      <c r="C45" s="22">
        <v>15771464.452607194</v>
      </c>
      <c r="D45" s="22">
        <v>9572843.1429330856</v>
      </c>
      <c r="E45" s="22">
        <v>21951738.214055512</v>
      </c>
      <c r="F45" s="22">
        <v>15494316.785078581</v>
      </c>
      <c r="G45" s="22">
        <v>17528940.084058374</v>
      </c>
      <c r="H45" s="22">
        <v>13484383.298393972</v>
      </c>
      <c r="I45" s="22">
        <v>12313242.696538974</v>
      </c>
      <c r="J45" s="22">
        <v>14420011.713530393</v>
      </c>
      <c r="K45" s="22">
        <v>12497308.911129238</v>
      </c>
      <c r="L45" s="22">
        <v>19388660.805730082</v>
      </c>
      <c r="M45" s="33">
        <f t="shared" si="4"/>
        <v>7497689.5107879639</v>
      </c>
      <c r="N45" s="21">
        <f>172212000+9278000-13274000</f>
        <v>168216000</v>
      </c>
      <c r="O45" s="22">
        <f>242860000-19690000-13991000</f>
        <v>209179000</v>
      </c>
      <c r="P45" s="24">
        <f>254249000-21516000-14691000</f>
        <v>218042000</v>
      </c>
      <c r="Q45" s="19"/>
      <c r="R45" s="19"/>
      <c r="S45" s="19"/>
      <c r="T45" s="19"/>
      <c r="U45" s="19"/>
      <c r="V45" s="19"/>
      <c r="W45" s="19"/>
    </row>
    <row r="46" spans="1:23">
      <c r="A46" s="26" t="s">
        <v>21</v>
      </c>
      <c r="B46" s="27">
        <f t="shared" ref="B46:P46" si="5">SUM(B36:B45)</f>
        <v>48241768.269700028</v>
      </c>
      <c r="C46" s="28">
        <f t="shared" si="5"/>
        <v>64528418.041941501</v>
      </c>
      <c r="D46" s="28">
        <f t="shared" si="5"/>
        <v>65876518.878878638</v>
      </c>
      <c r="E46" s="28">
        <f t="shared" si="5"/>
        <v>66619148.745424613</v>
      </c>
      <c r="F46" s="28">
        <f t="shared" si="5"/>
        <v>72900230.195673198</v>
      </c>
      <c r="G46" s="28">
        <f t="shared" si="5"/>
        <v>61533855.327037744</v>
      </c>
      <c r="H46" s="28">
        <f t="shared" si="5"/>
        <v>56019448.482337639</v>
      </c>
      <c r="I46" s="28">
        <f t="shared" si="5"/>
        <v>55800493.582434461</v>
      </c>
      <c r="J46" s="28">
        <f t="shared" si="5"/>
        <v>74870254.685131222</v>
      </c>
      <c r="K46" s="28">
        <f t="shared" si="5"/>
        <v>53441729.512603872</v>
      </c>
      <c r="L46" s="28">
        <f t="shared" si="5"/>
        <v>57319131.493983231</v>
      </c>
      <c r="M46" s="29">
        <f t="shared" si="5"/>
        <v>56996090.574553832</v>
      </c>
      <c r="N46" s="27">
        <f t="shared" si="5"/>
        <v>734147087.78970003</v>
      </c>
      <c r="O46" s="28">
        <f t="shared" si="5"/>
        <v>805670367.22834373</v>
      </c>
      <c r="P46" s="29">
        <f t="shared" si="5"/>
        <v>844357934.48976123</v>
      </c>
      <c r="Q46" s="19"/>
      <c r="R46" s="19"/>
      <c r="S46" s="19"/>
      <c r="T46" s="19"/>
      <c r="U46" s="19"/>
      <c r="V46" s="19"/>
      <c r="W46" s="19"/>
    </row>
    <row r="47" spans="1:23">
      <c r="A47" s="30"/>
      <c r="B47" s="31"/>
      <c r="C47" s="32"/>
      <c r="D47" s="32"/>
      <c r="E47" s="32"/>
      <c r="F47" s="32"/>
      <c r="G47" s="32"/>
      <c r="H47" s="32"/>
      <c r="I47" s="32"/>
      <c r="J47" s="32"/>
      <c r="K47" s="32"/>
      <c r="L47" s="32"/>
      <c r="M47" s="33"/>
      <c r="N47" s="31"/>
      <c r="O47" s="32"/>
      <c r="P47" s="33"/>
      <c r="Q47" s="19"/>
      <c r="R47" s="19"/>
      <c r="S47" s="19"/>
      <c r="T47" s="19"/>
      <c r="U47" s="19"/>
      <c r="V47" s="19"/>
      <c r="W47" s="19"/>
    </row>
    <row r="48" spans="1:23">
      <c r="A48" s="26" t="s">
        <v>32</v>
      </c>
      <c r="B48" s="31"/>
      <c r="C48" s="32"/>
      <c r="D48" s="32"/>
      <c r="E48" s="32"/>
      <c r="F48" s="32"/>
      <c r="G48" s="32"/>
      <c r="H48" s="32"/>
      <c r="I48" s="32"/>
      <c r="J48" s="32"/>
      <c r="K48" s="32"/>
      <c r="L48" s="32"/>
      <c r="M48" s="33"/>
      <c r="N48" s="31"/>
      <c r="O48" s="32"/>
      <c r="P48" s="33"/>
      <c r="Q48" s="19"/>
      <c r="R48" s="19"/>
      <c r="S48" s="19"/>
      <c r="T48" s="19"/>
      <c r="U48" s="19"/>
      <c r="V48" s="19"/>
      <c r="W48" s="19"/>
    </row>
    <row r="49" spans="1:23">
      <c r="A49" s="36" t="str">
        <f>'[1]A7-CFlow'!A24</f>
        <v>Capital assets</v>
      </c>
      <c r="B49" s="21">
        <v>3308935.2732814313</v>
      </c>
      <c r="C49" s="22">
        <v>3130068.7553069652</v>
      </c>
      <c r="D49" s="22">
        <v>7645317.0889037857</v>
      </c>
      <c r="E49" s="22">
        <v>10924410.478549454</v>
      </c>
      <c r="F49" s="22">
        <v>13008929.702045348</v>
      </c>
      <c r="G49" s="22">
        <v>22468343.892667744</v>
      </c>
      <c r="H49" s="22">
        <v>346059.65658335347</v>
      </c>
      <c r="I49" s="22">
        <v>12348336.686592489</v>
      </c>
      <c r="J49" s="22">
        <v>15298456.50063511</v>
      </c>
      <c r="K49" s="22">
        <v>8085265.2098624846</v>
      </c>
      <c r="L49" s="22">
        <v>3559610.8657258963</v>
      </c>
      <c r="M49" s="33">
        <f>N49-SUM(B49:L49)</f>
        <v>18531093.889845937</v>
      </c>
      <c r="N49" s="21">
        <v>118654828</v>
      </c>
      <c r="O49" s="22">
        <v>98053120</v>
      </c>
      <c r="P49" s="24">
        <v>102793160</v>
      </c>
      <c r="Q49" s="19"/>
      <c r="R49" s="19"/>
      <c r="S49" s="19"/>
      <c r="T49" s="19"/>
      <c r="U49" s="19"/>
      <c r="V49" s="19"/>
      <c r="W49" s="19"/>
    </row>
    <row r="50" spans="1:23">
      <c r="A50" s="36" t="str">
        <f>'[1]A7-CFlow'!A33</f>
        <v>Repayment of borrowing</v>
      </c>
      <c r="B50" s="21"/>
      <c r="C50" s="22"/>
      <c r="D50" s="22"/>
      <c r="E50" s="22"/>
      <c r="F50" s="22"/>
      <c r="G50" s="22">
        <v>5000000</v>
      </c>
      <c r="H50" s="22"/>
      <c r="I50" s="22"/>
      <c r="J50" s="22"/>
      <c r="K50" s="22"/>
      <c r="L50" s="22"/>
      <c r="M50" s="33">
        <f>N50-SUM(B50:L50)</f>
        <v>0</v>
      </c>
      <c r="N50" s="21">
        <v>5000000</v>
      </c>
      <c r="O50" s="22">
        <v>7500000</v>
      </c>
      <c r="P50" s="24">
        <v>10135000</v>
      </c>
      <c r="Q50" s="19"/>
      <c r="R50" s="19"/>
      <c r="S50" s="19"/>
      <c r="T50" s="19"/>
      <c r="U50" s="19"/>
      <c r="V50" s="19"/>
      <c r="W50" s="19"/>
    </row>
    <row r="51" spans="1:23">
      <c r="A51" s="36" t="str">
        <f>LEFT(A48,25)</f>
        <v>Other Cash Flows/Payments</v>
      </c>
      <c r="B51" s="21"/>
      <c r="C51" s="22"/>
      <c r="D51" s="22"/>
      <c r="E51" s="22"/>
      <c r="F51" s="22"/>
      <c r="G51" s="22"/>
      <c r="H51" s="22"/>
      <c r="I51" s="22"/>
      <c r="J51" s="22"/>
      <c r="K51" s="22"/>
      <c r="L51" s="22"/>
      <c r="M51" s="33">
        <f>N51-SUM(B51:L51)</f>
        <v>0</v>
      </c>
      <c r="N51" s="21"/>
      <c r="O51" s="22"/>
      <c r="P51" s="24"/>
      <c r="Q51" s="19"/>
      <c r="R51" s="19"/>
      <c r="S51" s="19"/>
      <c r="T51" s="19"/>
      <c r="U51" s="19"/>
      <c r="V51" s="19"/>
      <c r="W51" s="19"/>
    </row>
    <row r="52" spans="1:23">
      <c r="A52" s="37" t="s">
        <v>33</v>
      </c>
      <c r="B52" s="38">
        <f>SUM(B46:B51)</f>
        <v>51550703.542981461</v>
      </c>
      <c r="C52" s="39">
        <f t="shared" ref="C52:P52" si="6">SUM(C46:C51)</f>
        <v>67658486.797248468</v>
      </c>
      <c r="D52" s="39">
        <f t="shared" si="6"/>
        <v>73521835.967782423</v>
      </c>
      <c r="E52" s="39">
        <f t="shared" si="6"/>
        <v>77543559.223974064</v>
      </c>
      <c r="F52" s="39">
        <f t="shared" si="6"/>
        <v>85909159.897718549</v>
      </c>
      <c r="G52" s="39">
        <f t="shared" si="6"/>
        <v>89002199.219705492</v>
      </c>
      <c r="H52" s="39">
        <f t="shared" si="6"/>
        <v>56365508.138920993</v>
      </c>
      <c r="I52" s="39">
        <f t="shared" si="6"/>
        <v>68148830.26902695</v>
      </c>
      <c r="J52" s="39">
        <f t="shared" si="6"/>
        <v>90168711.185766339</v>
      </c>
      <c r="K52" s="39">
        <f t="shared" si="6"/>
        <v>61526994.722466357</v>
      </c>
      <c r="L52" s="39">
        <f t="shared" si="6"/>
        <v>60878742.359709129</v>
      </c>
      <c r="M52" s="40">
        <f t="shared" si="6"/>
        <v>75527184.46439977</v>
      </c>
      <c r="N52" s="38">
        <f t="shared" si="6"/>
        <v>857801915.78970003</v>
      </c>
      <c r="O52" s="39">
        <f t="shared" si="6"/>
        <v>911223487.22834373</v>
      </c>
      <c r="P52" s="40">
        <f t="shared" si="6"/>
        <v>957286094.48976123</v>
      </c>
      <c r="Q52" s="19"/>
      <c r="R52" s="45" t="s">
        <v>34</v>
      </c>
      <c r="S52" s="19"/>
      <c r="T52" s="19"/>
      <c r="U52" s="19"/>
      <c r="V52" s="19"/>
      <c r="W52" s="19"/>
    </row>
    <row r="53" spans="1:23">
      <c r="A53" s="30"/>
      <c r="B53" s="31"/>
      <c r="C53" s="32"/>
      <c r="D53" s="32"/>
      <c r="E53" s="32"/>
      <c r="F53" s="32"/>
      <c r="G53" s="32"/>
      <c r="H53" s="32"/>
      <c r="I53" s="32"/>
      <c r="J53" s="32"/>
      <c r="K53" s="32"/>
      <c r="L53" s="32"/>
      <c r="M53" s="33"/>
      <c r="N53" s="31"/>
      <c r="O53" s="32"/>
      <c r="P53" s="33"/>
      <c r="Q53" s="19"/>
      <c r="R53" s="19"/>
      <c r="S53" s="19"/>
      <c r="T53" s="19"/>
      <c r="U53" s="19"/>
      <c r="V53" s="19"/>
      <c r="W53" s="19"/>
    </row>
    <row r="54" spans="1:23" s="54" customFormat="1" ht="13.5" thickBot="1">
      <c r="A54" s="46" t="s">
        <v>35</v>
      </c>
      <c r="B54" s="47">
        <f t="shared" ref="B54:P54" si="7">B33-B52</f>
        <v>96164016.695670292</v>
      </c>
      <c r="C54" s="48">
        <f t="shared" si="7"/>
        <v>-29649002.886324972</v>
      </c>
      <c r="D54" s="48">
        <f t="shared" si="7"/>
        <v>-23767719.357332557</v>
      </c>
      <c r="E54" s="48">
        <f t="shared" si="7"/>
        <v>-20090622.672311291</v>
      </c>
      <c r="F54" s="48">
        <f t="shared" si="7"/>
        <v>41752330.871010602</v>
      </c>
      <c r="G54" s="48">
        <f t="shared" si="7"/>
        <v>-22838486.81812536</v>
      </c>
      <c r="H54" s="48">
        <f t="shared" si="7"/>
        <v>-18334619.114006817</v>
      </c>
      <c r="I54" s="48">
        <f t="shared" si="7"/>
        <v>-23751179.692601353</v>
      </c>
      <c r="J54" s="48">
        <f t="shared" si="7"/>
        <v>19927680.832727075</v>
      </c>
      <c r="K54" s="48">
        <f t="shared" si="7"/>
        <v>-22918240.887302473</v>
      </c>
      <c r="L54" s="48">
        <f t="shared" si="7"/>
        <v>-15148498.57394845</v>
      </c>
      <c r="M54" s="49">
        <f t="shared" si="7"/>
        <v>20456047.812845305</v>
      </c>
      <c r="N54" s="47">
        <f t="shared" si="7"/>
        <v>1801706.2102999687</v>
      </c>
      <c r="O54" s="48">
        <f t="shared" si="7"/>
        <v>999802.50365626812</v>
      </c>
      <c r="P54" s="49">
        <f t="shared" si="7"/>
        <v>1000669.3288388252</v>
      </c>
      <c r="Q54" s="50"/>
      <c r="R54" s="51"/>
      <c r="S54" s="52"/>
      <c r="T54" s="53"/>
      <c r="U54" s="53"/>
      <c r="V54" s="53"/>
      <c r="W54" s="53"/>
    </row>
    <row r="55" spans="1:23">
      <c r="A55" s="30" t="s">
        <v>36</v>
      </c>
      <c r="B55" s="55">
        <v>22198274</v>
      </c>
      <c r="C55" s="56">
        <f>B56</f>
        <v>118362290.69567029</v>
      </c>
      <c r="D55" s="56">
        <f t="shared" ref="D55:M55" si="8">C56</f>
        <v>88713287.80934532</v>
      </c>
      <c r="E55" s="56">
        <f t="shared" si="8"/>
        <v>64945568.452012762</v>
      </c>
      <c r="F55" s="56">
        <f t="shared" si="8"/>
        <v>44854945.779701471</v>
      </c>
      <c r="G55" s="56">
        <f t="shared" si="8"/>
        <v>86607276.650712073</v>
      </c>
      <c r="H55" s="56">
        <f t="shared" si="8"/>
        <v>63768789.832586713</v>
      </c>
      <c r="I55" s="56">
        <f t="shared" si="8"/>
        <v>45434170.718579896</v>
      </c>
      <c r="J55" s="56">
        <f t="shared" si="8"/>
        <v>21682991.025978543</v>
      </c>
      <c r="K55" s="56">
        <f t="shared" si="8"/>
        <v>41610671.858705617</v>
      </c>
      <c r="L55" s="56">
        <f t="shared" si="8"/>
        <v>18692430.971403144</v>
      </c>
      <c r="M55" s="57">
        <f t="shared" si="8"/>
        <v>3543932.3974546939</v>
      </c>
      <c r="N55" s="58">
        <f>B55</f>
        <v>22198274</v>
      </c>
      <c r="O55" s="56">
        <f>N56</f>
        <v>23999980.210299969</v>
      </c>
      <c r="P55" s="57">
        <f>O56</f>
        <v>24999782.713956237</v>
      </c>
      <c r="Q55" s="19"/>
      <c r="R55" s="19"/>
      <c r="S55" s="19"/>
      <c r="T55" s="19"/>
      <c r="U55" s="19"/>
      <c r="V55" s="19"/>
      <c r="W55" s="19"/>
    </row>
    <row r="56" spans="1:23">
      <c r="A56" s="59" t="s">
        <v>37</v>
      </c>
      <c r="B56" s="60">
        <f>B55+B54</f>
        <v>118362290.69567029</v>
      </c>
      <c r="C56" s="61">
        <f>C55+C54</f>
        <v>88713287.80934532</v>
      </c>
      <c r="D56" s="61">
        <f t="shared" ref="D56:P56" si="9">D55+D54</f>
        <v>64945568.452012762</v>
      </c>
      <c r="E56" s="61">
        <f t="shared" si="9"/>
        <v>44854945.779701471</v>
      </c>
      <c r="F56" s="61">
        <f t="shared" si="9"/>
        <v>86607276.650712073</v>
      </c>
      <c r="G56" s="61">
        <f t="shared" si="9"/>
        <v>63768789.832586713</v>
      </c>
      <c r="H56" s="61">
        <f t="shared" si="9"/>
        <v>45434170.718579896</v>
      </c>
      <c r="I56" s="61">
        <f t="shared" si="9"/>
        <v>21682991.025978543</v>
      </c>
      <c r="J56" s="61">
        <f t="shared" si="9"/>
        <v>41610671.858705617</v>
      </c>
      <c r="K56" s="61">
        <f t="shared" si="9"/>
        <v>18692430.971403144</v>
      </c>
      <c r="L56" s="61">
        <f t="shared" si="9"/>
        <v>3543932.3974546939</v>
      </c>
      <c r="M56" s="62">
        <f t="shared" si="9"/>
        <v>23999980.210299999</v>
      </c>
      <c r="N56" s="60">
        <f t="shared" si="9"/>
        <v>23999980.210299969</v>
      </c>
      <c r="O56" s="61">
        <f t="shared" si="9"/>
        <v>24999782.713956237</v>
      </c>
      <c r="P56" s="62">
        <f t="shared" si="9"/>
        <v>26000452.042795062</v>
      </c>
      <c r="Q56" s="19"/>
      <c r="R56" s="19"/>
      <c r="S56" s="19"/>
      <c r="T56" s="19"/>
      <c r="U56" s="19"/>
      <c r="V56" s="19"/>
      <c r="W56" s="19"/>
    </row>
    <row r="57" spans="1:23">
      <c r="A57" s="63" t="str">
        <f>head27a</f>
        <v>References</v>
      </c>
      <c r="B57" s="19"/>
      <c r="C57" s="19"/>
      <c r="D57" s="19"/>
      <c r="E57" s="19"/>
      <c r="F57" s="19"/>
      <c r="G57" s="19"/>
      <c r="H57" s="19"/>
      <c r="I57" s="19"/>
      <c r="J57" s="19"/>
      <c r="K57" s="19"/>
      <c r="L57" s="19"/>
      <c r="M57" s="19"/>
      <c r="N57" s="19"/>
      <c r="O57" s="19"/>
      <c r="P57" s="19"/>
      <c r="Q57" s="19"/>
      <c r="R57" s="19"/>
      <c r="S57" s="19"/>
      <c r="T57" s="19"/>
      <c r="U57" s="19"/>
      <c r="V57" s="19"/>
      <c r="W57" s="19"/>
    </row>
    <row r="58" spans="1:23">
      <c r="A58" s="64" t="s">
        <v>38</v>
      </c>
      <c r="B58" s="19"/>
      <c r="C58" s="19"/>
      <c r="D58" s="19"/>
      <c r="E58" s="19"/>
      <c r="F58" s="19"/>
      <c r="G58" s="19"/>
      <c r="H58" s="19"/>
      <c r="I58" s="19"/>
      <c r="J58" s="19"/>
      <c r="K58" s="19"/>
      <c r="L58" s="19"/>
      <c r="M58" s="19"/>
      <c r="N58" s="19"/>
      <c r="O58" s="19"/>
      <c r="P58" s="19"/>
      <c r="Q58" s="19"/>
      <c r="R58" s="19"/>
      <c r="S58" s="19"/>
      <c r="T58" s="19"/>
      <c r="U58" s="19"/>
      <c r="V58" s="19"/>
      <c r="W58" s="19"/>
    </row>
    <row r="59" spans="1:23">
      <c r="A59" s="19"/>
      <c r="B59" s="19"/>
      <c r="C59" s="19"/>
      <c r="D59" s="19"/>
      <c r="E59" s="19"/>
      <c r="F59" s="19"/>
      <c r="G59" s="19"/>
      <c r="H59" s="19"/>
      <c r="I59" s="19"/>
      <c r="J59" s="19"/>
      <c r="K59" s="19"/>
      <c r="L59" s="19"/>
      <c r="M59" s="19"/>
      <c r="N59" s="19"/>
      <c r="O59" s="19"/>
      <c r="P59" s="19"/>
      <c r="Q59" s="19"/>
      <c r="R59" s="19"/>
      <c r="S59" s="19"/>
      <c r="T59" s="19"/>
      <c r="U59" s="19"/>
      <c r="V59" s="19"/>
      <c r="W59" s="19"/>
    </row>
    <row r="60" spans="1:23">
      <c r="A60" s="19"/>
      <c r="B60" s="19"/>
      <c r="C60" s="19"/>
      <c r="D60" s="19"/>
      <c r="E60" s="19"/>
      <c r="F60" s="19"/>
      <c r="G60" s="19"/>
      <c r="H60" s="19"/>
      <c r="I60" s="19"/>
      <c r="J60" s="19"/>
      <c r="K60" s="19"/>
      <c r="L60" s="19"/>
      <c r="M60" s="19"/>
      <c r="N60" s="19"/>
      <c r="O60" s="19"/>
      <c r="P60" s="19"/>
      <c r="Q60" s="19"/>
      <c r="R60" s="19"/>
      <c r="S60" s="19"/>
      <c r="T60" s="19"/>
      <c r="U60" s="19"/>
      <c r="V60" s="19"/>
      <c r="W60" s="19"/>
    </row>
    <row r="61" spans="1:23">
      <c r="A61" s="19"/>
      <c r="B61" s="19"/>
      <c r="C61" s="19"/>
      <c r="D61" s="19"/>
      <c r="E61" s="19"/>
      <c r="F61" s="19"/>
      <c r="G61" s="19"/>
      <c r="H61" s="19"/>
      <c r="I61" s="19"/>
      <c r="J61" s="19"/>
      <c r="K61" s="19"/>
      <c r="L61" s="19"/>
      <c r="M61" s="19"/>
      <c r="N61" s="19"/>
      <c r="O61" s="19"/>
      <c r="P61" s="19"/>
      <c r="Q61" s="19"/>
      <c r="R61" s="19"/>
      <c r="S61" s="19"/>
      <c r="T61" s="19"/>
      <c r="U61" s="19"/>
      <c r="V61" s="19"/>
      <c r="W61" s="19"/>
    </row>
    <row r="62" spans="1:23">
      <c r="A62" s="19"/>
      <c r="B62" s="19"/>
      <c r="C62" s="19"/>
      <c r="D62" s="19"/>
      <c r="E62" s="65"/>
      <c r="F62" s="65"/>
      <c r="G62" s="65"/>
      <c r="H62" s="65"/>
      <c r="I62" s="65"/>
      <c r="J62" s="65"/>
      <c r="K62" s="65"/>
      <c r="L62" s="65"/>
      <c r="M62" s="65"/>
      <c r="N62" s="19"/>
      <c r="O62" s="19"/>
      <c r="P62" s="19"/>
      <c r="Q62" s="19"/>
      <c r="R62" s="19"/>
      <c r="S62" s="19"/>
      <c r="T62" s="19"/>
      <c r="U62" s="19"/>
      <c r="V62" s="19"/>
      <c r="W62" s="19"/>
    </row>
    <row r="63" spans="1:23">
      <c r="A63" s="19"/>
      <c r="B63" s="19"/>
      <c r="C63" s="19"/>
      <c r="D63" s="19"/>
      <c r="E63" s="44">
        <f t="shared" ref="E63:P63" si="10">E46+E62</f>
        <v>66619148.745424613</v>
      </c>
      <c r="F63" s="44">
        <f t="shared" si="10"/>
        <v>72900230.195673198</v>
      </c>
      <c r="G63" s="44">
        <f t="shared" si="10"/>
        <v>61533855.327037744</v>
      </c>
      <c r="H63" s="44">
        <f t="shared" si="10"/>
        <v>56019448.482337639</v>
      </c>
      <c r="I63" s="44">
        <f t="shared" si="10"/>
        <v>55800493.582434461</v>
      </c>
      <c r="J63" s="44">
        <f t="shared" si="10"/>
        <v>74870254.685131222</v>
      </c>
      <c r="K63" s="44">
        <f t="shared" si="10"/>
        <v>53441729.512603872</v>
      </c>
      <c r="L63" s="44">
        <f t="shared" si="10"/>
        <v>57319131.493983231</v>
      </c>
      <c r="M63" s="44">
        <f t="shared" si="10"/>
        <v>56996090.574553832</v>
      </c>
      <c r="N63" s="44">
        <f t="shared" si="10"/>
        <v>734147087.78970003</v>
      </c>
      <c r="O63" s="44">
        <f t="shared" si="10"/>
        <v>805670367.22834373</v>
      </c>
      <c r="P63" s="44">
        <f t="shared" si="10"/>
        <v>844357934.48976123</v>
      </c>
      <c r="Q63" s="19"/>
      <c r="R63" s="19"/>
      <c r="S63" s="19"/>
      <c r="T63" s="19"/>
      <c r="U63" s="19"/>
      <c r="V63" s="19"/>
      <c r="W63" s="19"/>
    </row>
    <row r="64" spans="1:23">
      <c r="A64" s="19"/>
      <c r="B64" s="19"/>
      <c r="C64" s="19"/>
      <c r="D64" s="19"/>
      <c r="E64" s="44">
        <f t="shared" ref="E64:P64" si="11">E54-E62</f>
        <v>-20090622.672311291</v>
      </c>
      <c r="F64" s="44">
        <f t="shared" si="11"/>
        <v>41752330.871010602</v>
      </c>
      <c r="G64" s="44">
        <f t="shared" si="11"/>
        <v>-22838486.81812536</v>
      </c>
      <c r="H64" s="44">
        <f t="shared" si="11"/>
        <v>-18334619.114006817</v>
      </c>
      <c r="I64" s="44">
        <f t="shared" si="11"/>
        <v>-23751179.692601353</v>
      </c>
      <c r="J64" s="44">
        <f t="shared" si="11"/>
        <v>19927680.832727075</v>
      </c>
      <c r="K64" s="44">
        <f t="shared" si="11"/>
        <v>-22918240.887302473</v>
      </c>
      <c r="L64" s="44">
        <f t="shared" si="11"/>
        <v>-15148498.57394845</v>
      </c>
      <c r="M64" s="44">
        <f t="shared" si="11"/>
        <v>20456047.812845305</v>
      </c>
      <c r="N64" s="44">
        <f t="shared" si="11"/>
        <v>1801706.2102999687</v>
      </c>
      <c r="O64" s="44">
        <f t="shared" si="11"/>
        <v>999802.50365626812</v>
      </c>
      <c r="P64" s="44">
        <f t="shared" si="11"/>
        <v>1000669.3288388252</v>
      </c>
      <c r="Q64" s="19"/>
      <c r="R64" s="19"/>
      <c r="S64" s="19"/>
      <c r="T64" s="19"/>
      <c r="U64" s="19"/>
      <c r="V64" s="19"/>
      <c r="W64" s="19"/>
    </row>
    <row r="65" spans="1:23">
      <c r="A65" s="19"/>
      <c r="B65" s="19"/>
      <c r="C65" s="19"/>
      <c r="D65" s="19"/>
      <c r="E65" s="19"/>
      <c r="F65" s="19"/>
      <c r="G65" s="19"/>
      <c r="H65" s="19"/>
      <c r="I65" s="19"/>
      <c r="J65" s="19"/>
      <c r="K65" s="19"/>
      <c r="L65" s="19"/>
      <c r="M65" s="19"/>
      <c r="N65" s="19"/>
      <c r="O65" s="19"/>
      <c r="P65" s="19"/>
      <c r="Q65" s="19"/>
      <c r="R65" s="19"/>
      <c r="S65" s="19"/>
      <c r="T65" s="19"/>
      <c r="U65" s="19"/>
      <c r="V65" s="19"/>
      <c r="W65" s="19"/>
    </row>
    <row r="66" spans="1:23">
      <c r="A66" s="19"/>
      <c r="B66" s="19"/>
      <c r="C66" s="19"/>
      <c r="D66" s="19"/>
      <c r="E66" s="19"/>
      <c r="F66" s="19"/>
      <c r="G66" s="19"/>
      <c r="H66" s="19"/>
      <c r="I66" s="19"/>
      <c r="J66" s="19"/>
      <c r="K66" s="19"/>
      <c r="L66" s="19"/>
      <c r="M66" s="19"/>
      <c r="N66" s="19"/>
      <c r="O66" s="19"/>
      <c r="P66" s="19"/>
      <c r="Q66" s="19"/>
      <c r="R66" s="19"/>
      <c r="S66" s="19"/>
      <c r="T66" s="19"/>
      <c r="U66" s="19"/>
      <c r="V66" s="19"/>
      <c r="W66" s="19"/>
    </row>
    <row r="67" spans="1:23">
      <c r="A67" s="19"/>
      <c r="B67" s="19"/>
      <c r="C67" s="19"/>
      <c r="D67" s="19"/>
      <c r="E67" s="19"/>
      <c r="F67" s="19"/>
      <c r="G67" s="19"/>
      <c r="H67" s="19"/>
      <c r="I67" s="19"/>
      <c r="J67" s="19"/>
      <c r="K67" s="19"/>
      <c r="L67" s="19"/>
      <c r="M67" s="19"/>
      <c r="N67" s="19"/>
      <c r="O67" s="19"/>
      <c r="P67" s="19"/>
      <c r="Q67" s="19"/>
      <c r="R67" s="19"/>
      <c r="S67" s="19"/>
      <c r="T67" s="19"/>
      <c r="U67" s="19"/>
      <c r="V67" s="19"/>
      <c r="W67" s="19"/>
    </row>
    <row r="68" spans="1:23">
      <c r="A68" s="19"/>
      <c r="B68" s="19"/>
      <c r="C68" s="19"/>
      <c r="D68" s="19"/>
      <c r="E68" s="19"/>
      <c r="F68" s="19"/>
      <c r="G68" s="19"/>
      <c r="H68" s="19"/>
      <c r="I68" s="19"/>
      <c r="J68" s="19"/>
      <c r="K68" s="19"/>
      <c r="L68" s="19"/>
      <c r="M68" s="19"/>
      <c r="N68" s="19"/>
      <c r="O68" s="19"/>
      <c r="P68" s="19"/>
      <c r="Q68" s="19"/>
      <c r="R68" s="19"/>
      <c r="S68" s="19"/>
      <c r="T68" s="19"/>
      <c r="U68" s="19"/>
      <c r="V68" s="19"/>
      <c r="W68" s="19"/>
    </row>
    <row r="69" spans="1:23">
      <c r="A69" s="19"/>
      <c r="B69" s="19"/>
      <c r="C69" s="19"/>
      <c r="D69" s="19"/>
      <c r="E69" s="19"/>
      <c r="F69" s="19"/>
      <c r="G69" s="19"/>
      <c r="H69" s="19"/>
      <c r="I69" s="19"/>
      <c r="J69" s="19"/>
      <c r="K69" s="19"/>
      <c r="L69" s="19"/>
      <c r="M69" s="19"/>
      <c r="N69" s="19"/>
      <c r="O69" s="19"/>
      <c r="P69" s="19"/>
      <c r="Q69" s="19"/>
      <c r="R69" s="19"/>
      <c r="S69" s="19"/>
      <c r="T69" s="19"/>
      <c r="U69" s="19"/>
      <c r="V69" s="19"/>
      <c r="W69" s="19"/>
    </row>
    <row r="189" spans="2:44">
      <c r="B189" s="66"/>
      <c r="C189" s="66"/>
      <c r="D189" s="66"/>
      <c r="E189" s="66"/>
      <c r="F189" s="66"/>
      <c r="G189" s="66"/>
      <c r="H189" s="66"/>
      <c r="I189" s="66"/>
      <c r="J189" s="66"/>
      <c r="K189" s="66"/>
      <c r="L189" s="66"/>
      <c r="N189" s="67"/>
      <c r="O189" s="67"/>
      <c r="P189" s="67"/>
      <c r="Q189" s="67"/>
      <c r="R189" s="67"/>
      <c r="S189" s="67"/>
      <c r="AH189" s="67"/>
      <c r="AI189" s="67"/>
      <c r="AJ189" s="67"/>
      <c r="AK189" s="67"/>
      <c r="AL189" s="67"/>
      <c r="AM189" s="67"/>
      <c r="AN189" s="67"/>
      <c r="AO189" s="67"/>
      <c r="AP189" s="67"/>
      <c r="AQ189" s="67"/>
      <c r="AR189" s="67"/>
    </row>
    <row r="190" spans="2:44">
      <c r="N190" s="67"/>
      <c r="O190" s="67"/>
      <c r="P190" s="67"/>
      <c r="Q190" s="67"/>
      <c r="R190" s="67"/>
      <c r="S190" s="67"/>
      <c r="AH190" s="67"/>
      <c r="AI190" s="67"/>
      <c r="AJ190" s="67"/>
      <c r="AK190" s="67"/>
      <c r="AL190" s="67"/>
      <c r="AM190" s="67"/>
      <c r="AN190" s="67"/>
      <c r="AO190" s="67"/>
      <c r="AP190" s="67"/>
      <c r="AQ190" s="67"/>
      <c r="AR190" s="67"/>
    </row>
    <row r="191" spans="2:44">
      <c r="N191" s="67"/>
      <c r="O191" s="67"/>
      <c r="P191" s="67"/>
      <c r="Q191" s="67"/>
      <c r="R191" s="67"/>
      <c r="S191" s="67"/>
      <c r="AH191" s="67"/>
      <c r="AI191" s="67"/>
      <c r="AJ191" s="67"/>
      <c r="AK191" s="67"/>
      <c r="AL191" s="67"/>
      <c r="AM191" s="67"/>
      <c r="AN191" s="67"/>
      <c r="AO191" s="67"/>
      <c r="AP191" s="67"/>
      <c r="AQ191" s="67"/>
      <c r="AR191" s="67"/>
    </row>
  </sheetData>
  <mergeCells count="2">
    <mergeCell ref="B2:M2"/>
    <mergeCell ref="N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Biewenga</dc:creator>
  <cp:lastModifiedBy>Johan Biewenga</cp:lastModifiedBy>
  <dcterms:created xsi:type="dcterms:W3CDTF">2012-05-31T09:05:15Z</dcterms:created>
  <dcterms:modified xsi:type="dcterms:W3CDTF">2012-05-31T09:06:18Z</dcterms:modified>
</cp:coreProperties>
</file>