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5135" windowHeight="7365"/>
  </bookViews>
  <sheets>
    <sheet name="Sheet1" sheetId="1" r:id="rId1"/>
    <sheet name="Sheet2" sheetId="2" r:id="rId2"/>
    <sheet name="Sheet3" sheetId="3" r:id="rId3"/>
  </sheets>
  <externalReferences>
    <externalReference r:id="rId4"/>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names'!$B$140</definedName>
  </definedNames>
  <calcPr calcId="124519"/>
</workbook>
</file>

<file path=xl/calcChain.xml><?xml version="1.0" encoding="utf-8"?>
<calcChain xmlns="http://schemas.openxmlformats.org/spreadsheetml/2006/main">
  <c r="A58" i="1"/>
  <c r="N56"/>
  <c r="S55"/>
  <c r="R55"/>
  <c r="Q55"/>
  <c r="M52"/>
  <c r="A52"/>
  <c r="M51"/>
  <c r="A51"/>
  <c r="M50"/>
  <c r="A50"/>
  <c r="P47"/>
  <c r="P64" s="1"/>
  <c r="O47"/>
  <c r="O64" s="1"/>
  <c r="N47"/>
  <c r="N64" s="1"/>
  <c r="L47"/>
  <c r="L64" s="1"/>
  <c r="K47"/>
  <c r="K64" s="1"/>
  <c r="J47"/>
  <c r="J64" s="1"/>
  <c r="I47"/>
  <c r="I64" s="1"/>
  <c r="H47"/>
  <c r="H64" s="1"/>
  <c r="G47"/>
  <c r="G64" s="1"/>
  <c r="F47"/>
  <c r="F64" s="1"/>
  <c r="E47"/>
  <c r="E64" s="1"/>
  <c r="D47"/>
  <c r="D53" s="1"/>
  <c r="C47"/>
  <c r="C53" s="1"/>
  <c r="B47"/>
  <c r="B53" s="1"/>
  <c r="M46"/>
  <c r="M45"/>
  <c r="M44"/>
  <c r="M43"/>
  <c r="M42"/>
  <c r="M41"/>
  <c r="M40"/>
  <c r="M39"/>
  <c r="M38"/>
  <c r="M37"/>
  <c r="M36"/>
  <c r="M47" s="1"/>
  <c r="M32"/>
  <c r="A32"/>
  <c r="M31"/>
  <c r="A31"/>
  <c r="M30"/>
  <c r="A30"/>
  <c r="M29"/>
  <c r="A29"/>
  <c r="M28"/>
  <c r="A28"/>
  <c r="M27"/>
  <c r="A27"/>
  <c r="M26"/>
  <c r="A26"/>
  <c r="M25"/>
  <c r="A25"/>
  <c r="M24"/>
  <c r="P21"/>
  <c r="P33" s="1"/>
  <c r="O21"/>
  <c r="O33" s="1"/>
  <c r="N21"/>
  <c r="N33" s="1"/>
  <c r="L21"/>
  <c r="L33" s="1"/>
  <c r="K21"/>
  <c r="K33" s="1"/>
  <c r="J21"/>
  <c r="J33" s="1"/>
  <c r="I21"/>
  <c r="I33" s="1"/>
  <c r="H21"/>
  <c r="H33" s="1"/>
  <c r="G21"/>
  <c r="G33" s="1"/>
  <c r="F21"/>
  <c r="F33" s="1"/>
  <c r="E21"/>
  <c r="E33" s="1"/>
  <c r="D21"/>
  <c r="D33" s="1"/>
  <c r="D55" s="1"/>
  <c r="C21"/>
  <c r="C33" s="1"/>
  <c r="C55" s="1"/>
  <c r="B21"/>
  <c r="B33" s="1"/>
  <c r="B55" s="1"/>
  <c r="B57" s="1"/>
  <c r="C56" s="1"/>
  <c r="C57" s="1"/>
  <c r="D56" s="1"/>
  <c r="D57" s="1"/>
  <c r="E56" s="1"/>
  <c r="M20"/>
  <c r="A20"/>
  <c r="M19"/>
  <c r="M18"/>
  <c r="A18"/>
  <c r="M17"/>
  <c r="A17"/>
  <c r="M16"/>
  <c r="A16"/>
  <c r="M15"/>
  <c r="A15"/>
  <c r="M14"/>
  <c r="A14"/>
  <c r="M13"/>
  <c r="A13"/>
  <c r="M12"/>
  <c r="A12"/>
  <c r="M11"/>
  <c r="A11"/>
  <c r="M10"/>
  <c r="A10"/>
  <c r="M9"/>
  <c r="A9"/>
  <c r="M8"/>
  <c r="A8"/>
  <c r="M7"/>
  <c r="A7"/>
  <c r="M6"/>
  <c r="A6"/>
  <c r="M5"/>
  <c r="M21" s="1"/>
  <c r="M33" s="1"/>
  <c r="A5"/>
  <c r="P3"/>
  <c r="O3"/>
  <c r="N3"/>
  <c r="B2"/>
  <c r="A1"/>
  <c r="M64" l="1"/>
  <c r="M53"/>
  <c r="M55"/>
  <c r="M65" s="1"/>
  <c r="E53"/>
  <c r="E55" s="1"/>
  <c r="F53"/>
  <c r="F55" s="1"/>
  <c r="F65" s="1"/>
  <c r="G53"/>
  <c r="G55" s="1"/>
  <c r="G65" s="1"/>
  <c r="H53"/>
  <c r="H55" s="1"/>
  <c r="H65" s="1"/>
  <c r="I53"/>
  <c r="I55" s="1"/>
  <c r="I65" s="1"/>
  <c r="J53"/>
  <c r="J55" s="1"/>
  <c r="J65" s="1"/>
  <c r="K53"/>
  <c r="K55" s="1"/>
  <c r="K65" s="1"/>
  <c r="L53"/>
  <c r="L55" s="1"/>
  <c r="L65" s="1"/>
  <c r="N53"/>
  <c r="N55" s="1"/>
  <c r="O53"/>
  <c r="O55" s="1"/>
  <c r="O65" s="1"/>
  <c r="P53"/>
  <c r="P55" s="1"/>
  <c r="P65" s="1"/>
  <c r="N65" l="1"/>
  <c r="N57"/>
  <c r="O56" s="1"/>
  <c r="O57" s="1"/>
  <c r="P56" s="1"/>
  <c r="P57" s="1"/>
  <c r="E65"/>
  <c r="E57"/>
  <c r="F56" s="1"/>
  <c r="F57" s="1"/>
  <c r="G56" s="1"/>
  <c r="G57" s="1"/>
  <c r="H56" s="1"/>
  <c r="H57" s="1"/>
  <c r="I56" s="1"/>
  <c r="I57" s="1"/>
  <c r="J56" s="1"/>
  <c r="J57" s="1"/>
  <c r="K56" s="1"/>
  <c r="K57" s="1"/>
  <c r="L56" s="1"/>
  <c r="L57" s="1"/>
  <c r="M56" s="1"/>
  <c r="M57" s="1"/>
</calcChain>
</file>

<file path=xl/sharedStrings.xml><?xml version="1.0" encoding="utf-8"?>
<sst xmlns="http://schemas.openxmlformats.org/spreadsheetml/2006/main" count="41" uniqueCount="40">
  <si>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</si>
  <si>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</si>
  <si>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</si>
  <si>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</si>
  <si>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</si>
  <si>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</si>
  <si>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</si>
  <si>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</si>
  <si>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</si>
  <si>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</si>
  <si>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</si>
  <si>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</si>
  <si>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</si>
  <si>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</si>
  <si>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</si>
  <si>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</si>
  <si>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</si>
  <si>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</si>
  <si>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</si>
  <si>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</si>
  <si>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</si>
  <si>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</si>
  <si>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</si>
  <si>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</si>
  <si>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Collection costs</t>
  </si>
  <si>
    <t>Interest paid</t>
  </si>
  <si>
    <t>Bulk purchases - Electricity</t>
  </si>
  <si>
    <t>Bulk purchases - Water &amp; Sewer</t>
  </si>
  <si>
    <t>Other materials</t>
  </si>
  <si>
    <t>Contracted services</t>
  </si>
  <si>
    <t>Grants and subsidies paid - other municipalities</t>
  </si>
  <si>
    <t>Grants and subsidies paid - other</t>
  </si>
  <si>
    <t>General expenses</t>
  </si>
  <si>
    <t>Other Cash Flows/Payments by Type</t>
  </si>
  <si>
    <t>Total Cash Payments by Type</t>
  </si>
  <si>
    <t>Check</t>
  </si>
  <si>
    <t>NET INCREASE/(DECREASE) IN CASH HELD</t>
  </si>
  <si>
    <t>Cash/cash equivalents at the month/year begin:</t>
  </si>
  <si>
    <t>Cash/cash equivalents at the month/year end:</t>
  </si>
  <si>
    <t xml:space="preserve">1. Note that this section of Table SA 30 is deliberately not linked to Table A4 because timing differences between the invoicing of clients and receiving the cash means that the cashflow will differ from budgeted revenue, and similarly for budgeted expenditure. </t>
  </si>
</sst>
</file>

<file path=xl/styles.xml><?xml version="1.0" encoding="utf-8"?>
<styleSheet xmlns="http://schemas.openxmlformats.org/spreadsheetml/2006/main">
  <numFmts count="4">
    <numFmt numFmtId="43" formatCode="_ * #,##0.00_ ;_ * \-#,##0.00_ ;_ * &quot;-&quot;??_ ;_ @_ "/>
    <numFmt numFmtId="164" formatCode="_(* #,##0,_);_(* \(#,##0,\);_(* &quot;–&quot;?_);_(@_)"/>
    <numFmt numFmtId="165" formatCode="#,###,;\(#,###,\)"/>
    <numFmt numFmtId="166" formatCode="_ * #,##0_ ;_ * \-#,##0_ ;_ * &quot;-&quot;??_ ;_ @_ "/>
  </numFmts>
  <fonts count="8">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0" xfId="0" applyNumberFormat="1" applyFont="1" applyBorder="1"/>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3" fillId="0" borderId="11" xfId="0" applyNumberFormat="1" applyFont="1" applyBorder="1" applyAlignment="1">
      <alignment horizontal="center"/>
    </xf>
    <xf numFmtId="0" fontId="3" fillId="0" borderId="0" xfId="0" applyFont="1" applyFill="1"/>
    <xf numFmtId="0" fontId="3" fillId="0" borderId="10" xfId="0" applyNumberFormat="1" applyFont="1" applyBorder="1" applyAlignment="1">
      <alignment horizontal="left" indent="1"/>
    </xf>
    <xf numFmtId="164" fontId="3" fillId="2" borderId="10" xfId="0" applyNumberFormat="1" applyFont="1" applyFill="1" applyBorder="1" applyProtection="1">
      <protection locked="0"/>
    </xf>
    <xf numFmtId="164" fontId="3" fillId="2" borderId="14" xfId="0" applyNumberFormat="1" applyFont="1" applyFill="1" applyBorder="1" applyProtection="1">
      <protection locked="0"/>
    </xf>
    <xf numFmtId="164" fontId="3" fillId="0" borderId="15" xfId="0" applyNumberFormat="1" applyFont="1" applyBorder="1"/>
    <xf numFmtId="164" fontId="3" fillId="2" borderId="15" xfId="0" applyNumberFormat="1" applyFont="1" applyFill="1" applyBorder="1" applyProtection="1">
      <protection locked="0"/>
    </xf>
    <xf numFmtId="0" fontId="3" fillId="0" borderId="10" xfId="0" applyFont="1" applyBorder="1" applyAlignment="1">
      <alignment horizontal="left" indent="1"/>
    </xf>
    <xf numFmtId="0" fontId="4" fillId="0" borderId="10" xfId="0" applyNumberFormat="1" applyFont="1" applyFill="1" applyBorder="1"/>
    <xf numFmtId="164" fontId="4" fillId="0" borderId="16" xfId="0" applyNumberFormat="1" applyFont="1" applyFill="1" applyBorder="1"/>
    <xf numFmtId="164" fontId="4" fillId="0" borderId="17" xfId="0" applyNumberFormat="1" applyFont="1" applyFill="1" applyBorder="1"/>
    <xf numFmtId="164" fontId="4" fillId="0" borderId="18" xfId="0" applyNumberFormat="1" applyFont="1" applyFill="1" applyBorder="1"/>
    <xf numFmtId="0" fontId="3" fillId="0" borderId="10" xfId="0" applyNumberFormat="1" applyFont="1" applyFill="1" applyBorder="1"/>
    <xf numFmtId="164" fontId="3" fillId="0" borderId="10" xfId="0" applyNumberFormat="1" applyFont="1" applyFill="1" applyBorder="1"/>
    <xf numFmtId="164" fontId="3" fillId="0" borderId="14" xfId="0" applyNumberFormat="1" applyFont="1" applyFill="1" applyBorder="1"/>
    <xf numFmtId="164" fontId="3" fillId="0" borderId="15" xfId="0" applyNumberFormat="1" applyFont="1" applyFill="1" applyBorder="1"/>
    <xf numFmtId="0" fontId="4" fillId="0" borderId="10" xfId="0" applyNumberFormat="1" applyFont="1" applyFill="1" applyBorder="1" applyAlignment="1">
      <alignment horizontal="left"/>
    </xf>
    <xf numFmtId="0" fontId="3" fillId="0" borderId="10" xfId="0" applyFont="1" applyFill="1" applyBorder="1" applyAlignment="1">
      <alignment horizontal="left" indent="1"/>
    </xf>
    <xf numFmtId="0" fontId="3" fillId="0" borderId="10" xfId="0" applyNumberFormat="1" applyFont="1" applyFill="1" applyBorder="1" applyAlignment="1">
      <alignment horizontal="left" indent="1"/>
    </xf>
    <xf numFmtId="0" fontId="4" fillId="0" borderId="19" xfId="0" applyNumberFormat="1" applyFont="1" applyFill="1" applyBorder="1"/>
    <xf numFmtId="164" fontId="4" fillId="0" borderId="19" xfId="0" applyNumberFormat="1" applyFont="1" applyFill="1" applyBorder="1"/>
    <xf numFmtId="164" fontId="4" fillId="0" borderId="20" xfId="0" applyNumberFormat="1" applyFont="1" applyFill="1" applyBorder="1"/>
    <xf numFmtId="164" fontId="4" fillId="0" borderId="21" xfId="0" applyNumberFormat="1" applyFont="1" applyFill="1" applyBorder="1"/>
    <xf numFmtId="0" fontId="3" fillId="0" borderId="10" xfId="0" applyNumberFormat="1" applyFont="1" applyFill="1" applyBorder="1" applyAlignment="1"/>
    <xf numFmtId="0" fontId="5" fillId="0" borderId="10" xfId="0" applyNumberFormat="1" applyFont="1" applyFill="1" applyBorder="1"/>
    <xf numFmtId="164" fontId="3" fillId="0" borderId="10"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2" xfId="0" applyNumberFormat="1" applyFont="1" applyFill="1" applyBorder="1" applyAlignment="1">
      <alignment vertical="center" wrapText="1"/>
    </xf>
    <xf numFmtId="164" fontId="4" fillId="0" borderId="22" xfId="0" applyNumberFormat="1" applyFont="1" applyFill="1" applyBorder="1" applyAlignment="1">
      <alignment vertical="center"/>
    </xf>
    <xf numFmtId="164" fontId="4" fillId="0" borderId="23" xfId="0" applyNumberFormat="1" applyFont="1" applyFill="1" applyBorder="1" applyAlignment="1">
      <alignment vertical="center"/>
    </xf>
    <xf numFmtId="164" fontId="4" fillId="0" borderId="24" xfId="0" applyNumberFormat="1" applyFont="1" applyFill="1" applyBorder="1" applyAlignment="1">
      <alignment vertical="center"/>
    </xf>
    <xf numFmtId="165" fontId="4" fillId="0" borderId="25" xfId="0" applyNumberFormat="1" applyFont="1" applyFill="1" applyBorder="1" applyAlignment="1">
      <alignment vertical="center"/>
    </xf>
    <xf numFmtId="165" fontId="4" fillId="0" borderId="26" xfId="0" applyNumberFormat="1" applyFont="1" applyFill="1" applyBorder="1" applyAlignment="1">
      <alignment vertical="center"/>
    </xf>
    <xf numFmtId="165" fontId="4" fillId="0" borderId="27"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16" xfId="0" applyNumberFormat="1" applyFont="1" applyFill="1" applyBorder="1" applyProtection="1">
      <protection locked="0"/>
    </xf>
    <xf numFmtId="164"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0" fontId="3" fillId="0" borderId="28" xfId="0" applyNumberFormat="1" applyFont="1" applyFill="1" applyBorder="1"/>
    <xf numFmtId="164" fontId="3" fillId="0" borderId="6" xfId="0" applyNumberFormat="1" applyFont="1" applyFill="1" applyBorder="1"/>
    <xf numFmtId="164" fontId="3" fillId="0" borderId="9" xfId="0" applyNumberFormat="1" applyFont="1" applyFill="1" applyBorder="1"/>
    <xf numFmtId="164" fontId="3" fillId="0" borderId="8" xfId="0" applyNumberFormat="1" applyFont="1" applyFill="1" applyBorder="1"/>
    <xf numFmtId="0" fontId="7" fillId="0" borderId="0" xfId="0" applyFont="1" applyBorder="1" applyAlignment="1" applyProtection="1">
      <alignment horizontal="left"/>
    </xf>
    <xf numFmtId="0" fontId="6" fillId="0" borderId="0" xfId="0" applyFont="1" applyBorder="1" applyProtection="1"/>
    <xf numFmtId="165" fontId="3" fillId="0" borderId="0" xfId="0" applyNumberFormat="1" applyFont="1" applyFill="1" applyBorder="1"/>
    <xf numFmtId="166" fontId="3" fillId="0" borderId="0" xfId="1" applyNumberFormat="1" applyFont="1"/>
    <xf numFmtId="165" fontId="3" fillId="0" borderId="0" xfId="0" applyNumberFormat="1"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johanb.TZANEEN.000/Local%20Settings/Temporary%20Internet%20Files/Content.Outlook/8SA0CWGG/A1%20Schedule%20-%20Ver%202%203%20%20%20-%2002%20December%202010%20council%20chang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5">
          <cell r="B15" t="str">
            <v>Budget Year 2011/12</v>
          </cell>
        </row>
        <row r="16">
          <cell r="B16" t="str">
            <v>Budget Year +1 2012/13</v>
          </cell>
        </row>
        <row r="17">
          <cell r="B17" t="str">
            <v>Budget Year +2 2013/14</v>
          </cell>
        </row>
        <row r="34">
          <cell r="B34" t="str">
            <v>References</v>
          </cell>
        </row>
        <row r="93">
          <cell r="B93" t="str">
            <v>LIM333 Greater Tzaneen</v>
          </cell>
        </row>
        <row r="140">
          <cell r="B140" t="str">
            <v>Supporting Table SA30 Consolidated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Property rates - penalties &amp; collection charges</v>
          </cell>
        </row>
        <row r="7">
          <cell r="A7" t="str">
            <v>Service charges - electricity revenue</v>
          </cell>
        </row>
        <row r="8">
          <cell r="A8" t="str">
            <v>Service charges - water revenue</v>
          </cell>
        </row>
        <row r="9">
          <cell r="A9" t="str">
            <v>Service charges - sanitation revenue</v>
          </cell>
        </row>
        <row r="10">
          <cell r="A10" t="str">
            <v>Service charges - refuse revenue</v>
          </cell>
        </row>
        <row r="11">
          <cell r="A11" t="str">
            <v>Service charges - other</v>
          </cell>
        </row>
        <row r="12">
          <cell r="A12" t="str">
            <v>Rental of facilities and equipment</v>
          </cell>
        </row>
        <row r="13">
          <cell r="A13" t="str">
            <v>Interest earned - external investments</v>
          </cell>
        </row>
        <row r="14">
          <cell r="A14" t="str">
            <v>Interest earned - outstanding debtors</v>
          </cell>
        </row>
        <row r="15">
          <cell r="A15" t="str">
            <v>Dividends received</v>
          </cell>
        </row>
        <row r="16">
          <cell r="A16" t="str">
            <v>Fines</v>
          </cell>
        </row>
        <row r="17">
          <cell r="A17" t="str">
            <v>Licences and permits</v>
          </cell>
        </row>
        <row r="18">
          <cell r="A18" t="str">
            <v>Agency services</v>
          </cell>
        </row>
        <row r="20">
          <cell r="A20" t="str">
            <v>Other revenue</v>
          </cell>
        </row>
        <row r="40">
          <cell r="A40" t="str">
            <v>Contributions recognised - capital</v>
          </cell>
        </row>
        <row r="41">
          <cell r="A41" t="str">
            <v>Contributed assets</v>
          </cell>
        </row>
      </sheetData>
      <sheetData sheetId="12"/>
      <sheetData sheetId="13"/>
      <sheetData sheetId="14"/>
      <sheetData sheetId="15">
        <row r="19">
          <cell r="A19" t="str">
            <v>Proceeds on disposal of PPE</v>
          </cell>
        </row>
        <row r="20">
          <cell r="A20" t="str">
            <v>Decrease (Increase) in non-current debtors</v>
          </cell>
        </row>
        <row r="21">
          <cell r="A21" t="str">
            <v>Decrease (increase) other non-current receivables</v>
          </cell>
        </row>
        <row r="22">
          <cell r="A22" t="str">
            <v>Decrease (increase) in non-current investments</v>
          </cell>
        </row>
        <row r="24">
          <cell r="A24" t="str">
            <v>Capital assets</v>
          </cell>
        </row>
        <row r="29">
          <cell r="A29" t="str">
            <v>Short term loans</v>
          </cell>
        </row>
        <row r="30">
          <cell r="A30" t="str">
            <v>Borrowing long term/refinancing</v>
          </cell>
        </row>
        <row r="31">
          <cell r="A31" t="str">
            <v>Increase (decrease) in consumer deposits</v>
          </cell>
        </row>
        <row r="33">
          <cell r="A33"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192"/>
  <sheetViews>
    <sheetView tabSelected="1" workbookViewId="0">
      <selection activeCell="I22" sqref="I22"/>
    </sheetView>
  </sheetViews>
  <sheetFormatPr defaultColWidth="9.140625" defaultRowHeight="12.7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c r="A1" s="1" t="str">
        <f>muni&amp;" - "&amp; TableA30</f>
        <v>LIM333 Greater Tzaneen - Supporting Table SA30 Consolidated budgeted monthly cash flow</v>
      </c>
      <c r="B1" s="1"/>
      <c r="C1" s="1"/>
      <c r="D1" s="1"/>
      <c r="E1" s="1"/>
      <c r="F1" s="1"/>
      <c r="G1" s="1"/>
      <c r="H1" s="1"/>
      <c r="I1" s="1"/>
      <c r="J1" s="1"/>
      <c r="K1" s="1"/>
      <c r="L1" s="1"/>
      <c r="M1" s="1"/>
      <c r="N1" s="1"/>
      <c r="O1" s="1"/>
      <c r="P1" s="1"/>
      <c r="Q1" s="1"/>
    </row>
    <row r="2" spans="1:22">
      <c r="A2" s="3" t="s">
        <v>0</v>
      </c>
      <c r="B2" s="4" t="str">
        <f>Head9</f>
        <v>Budget Year 2011/12</v>
      </c>
      <c r="C2" s="5"/>
      <c r="D2" s="5"/>
      <c r="E2" s="5"/>
      <c r="F2" s="5"/>
      <c r="G2" s="5"/>
      <c r="H2" s="5"/>
      <c r="I2" s="5"/>
      <c r="J2" s="5"/>
      <c r="K2" s="5"/>
      <c r="L2" s="5"/>
      <c r="M2" s="5"/>
      <c r="N2" s="6" t="s">
        <v>1</v>
      </c>
      <c r="O2" s="7"/>
      <c r="P2" s="8"/>
    </row>
    <row r="3" spans="1:22" ht="25.5">
      <c r="A3" s="9" t="s">
        <v>2</v>
      </c>
      <c r="B3" s="10" t="s">
        <v>3</v>
      </c>
      <c r="C3" s="11" t="s">
        <v>4</v>
      </c>
      <c r="D3" s="11" t="s">
        <v>5</v>
      </c>
      <c r="E3" s="11" t="s">
        <v>6</v>
      </c>
      <c r="F3" s="11" t="s">
        <v>7</v>
      </c>
      <c r="G3" s="11" t="s">
        <v>8</v>
      </c>
      <c r="H3" s="11" t="s">
        <v>9</v>
      </c>
      <c r="I3" s="11" t="s">
        <v>10</v>
      </c>
      <c r="J3" s="11" t="s">
        <v>11</v>
      </c>
      <c r="K3" s="11" t="s">
        <v>12</v>
      </c>
      <c r="L3" s="11" t="s">
        <v>13</v>
      </c>
      <c r="M3" s="12" t="s">
        <v>14</v>
      </c>
      <c r="N3" s="10" t="str">
        <f>Head9</f>
        <v>Budget Year 2011/12</v>
      </c>
      <c r="O3" s="13" t="str">
        <f>Head10</f>
        <v>Budget Year +1 2012/13</v>
      </c>
      <c r="P3" s="12" t="str">
        <f>Head11</f>
        <v>Budget Year +2 2013/14</v>
      </c>
    </row>
    <row r="4" spans="1:22">
      <c r="A4" s="14" t="s">
        <v>15</v>
      </c>
      <c r="B4" s="15"/>
      <c r="C4" s="16"/>
      <c r="D4" s="16"/>
      <c r="E4" s="16"/>
      <c r="F4" s="16"/>
      <c r="G4" s="16"/>
      <c r="H4" s="16"/>
      <c r="I4" s="16"/>
      <c r="J4" s="16"/>
      <c r="K4" s="16"/>
      <c r="L4" s="16"/>
      <c r="M4" s="17"/>
      <c r="N4" s="18">
        <v>1</v>
      </c>
      <c r="O4" s="16"/>
      <c r="P4" s="17"/>
      <c r="T4" s="19"/>
    </row>
    <row r="5" spans="1:22">
      <c r="A5" s="20" t="str">
        <f>'[1]A4-FinPerf RE'!A5</f>
        <v>Property rates</v>
      </c>
      <c r="B5" s="21">
        <v>2392020.8386757858</v>
      </c>
      <c r="C5" s="22">
        <v>2032783.8794867021</v>
      </c>
      <c r="D5" s="22">
        <v>2602373.8911090726</v>
      </c>
      <c r="E5" s="22">
        <v>2899351.6859498862</v>
      </c>
      <c r="F5" s="22">
        <v>2122334.7869606703</v>
      </c>
      <c r="G5" s="22">
        <v>2824420.9424726083</v>
      </c>
      <c r="H5" s="22">
        <v>2056709.239322559</v>
      </c>
      <c r="I5" s="22">
        <v>2772335.7244381662</v>
      </c>
      <c r="J5" s="22">
        <v>2770722.6025482239</v>
      </c>
      <c r="K5" s="22">
        <v>2672048.7658099956</v>
      </c>
      <c r="L5" s="22">
        <v>3046698.4066360369</v>
      </c>
      <c r="M5" s="23">
        <f t="shared" ref="M5:M20" si="0">N5-SUM(B5:L5)</f>
        <v>3468273.236590296</v>
      </c>
      <c r="N5" s="21">
        <v>31660074</v>
      </c>
      <c r="O5" s="22">
        <v>33243077.699999999</v>
      </c>
      <c r="P5" s="24">
        <v>34905231.585000001</v>
      </c>
      <c r="T5" s="19"/>
      <c r="U5" s="19"/>
      <c r="V5" s="19"/>
    </row>
    <row r="6" spans="1:22">
      <c r="A6" s="20" t="str">
        <f>'[1]A4-FinPerf RE'!A6</f>
        <v>Property rates - penalties &amp; collection charges</v>
      </c>
      <c r="B6" s="21">
        <v>214554.17208235155</v>
      </c>
      <c r="C6" s="22">
        <v>243837.15466989038</v>
      </c>
      <c r="D6" s="22">
        <v>255752.80039966255</v>
      </c>
      <c r="E6" s="22">
        <v>262459.5191378973</v>
      </c>
      <c r="F6" s="22">
        <v>212743.14215988162</v>
      </c>
      <c r="G6" s="22">
        <v>282510.34797250229</v>
      </c>
      <c r="H6" s="22">
        <v>239765.80462338377</v>
      </c>
      <c r="I6" s="22">
        <v>300664.67527083942</v>
      </c>
      <c r="J6" s="22">
        <v>301762.37395653711</v>
      </c>
      <c r="K6" s="22">
        <v>496096.19365000393</v>
      </c>
      <c r="L6" s="22">
        <v>314869.70802567707</v>
      </c>
      <c r="M6" s="23">
        <f t="shared" si="0"/>
        <v>36844.108051373158</v>
      </c>
      <c r="N6" s="21">
        <v>3161860</v>
      </c>
      <c r="O6" s="22">
        <v>3319953</v>
      </c>
      <c r="P6" s="24">
        <v>3485950.65</v>
      </c>
      <c r="T6" s="19"/>
      <c r="U6" s="19"/>
      <c r="V6" s="19"/>
    </row>
    <row r="7" spans="1:22">
      <c r="A7" s="20" t="str">
        <f>'[1]A4-FinPerf RE'!A7</f>
        <v>Service charges - electricity revenue</v>
      </c>
      <c r="B7" s="21">
        <v>21327380.741978087</v>
      </c>
      <c r="C7" s="22">
        <v>19781033.563481297</v>
      </c>
      <c r="D7" s="22">
        <v>28818358.896892216</v>
      </c>
      <c r="E7" s="22">
        <v>34767394.119551055</v>
      </c>
      <c r="F7" s="22">
        <v>22926716.558321625</v>
      </c>
      <c r="G7" s="22">
        <v>26053923.525040522</v>
      </c>
      <c r="H7" s="22">
        <v>22798536.669587556</v>
      </c>
      <c r="I7" s="22">
        <v>26251761.029495277</v>
      </c>
      <c r="J7" s="22">
        <v>28631586.934014857</v>
      </c>
      <c r="K7" s="22">
        <v>25439991.048698656</v>
      </c>
      <c r="L7" s="22">
        <v>27757047.609774914</v>
      </c>
      <c r="M7" s="23">
        <f t="shared" si="0"/>
        <v>28160083.303163946</v>
      </c>
      <c r="N7" s="21">
        <v>312713814</v>
      </c>
      <c r="O7" s="22">
        <v>328349504.69999999</v>
      </c>
      <c r="P7" s="24">
        <v>344766979.935</v>
      </c>
      <c r="T7" s="19"/>
      <c r="U7" s="19"/>
      <c r="V7" s="19"/>
    </row>
    <row r="8" spans="1:22">
      <c r="A8" s="20" t="str">
        <f>'[1]A4-FinPerf RE'!A8</f>
        <v>Service charges - water revenue</v>
      </c>
      <c r="B8" s="21"/>
      <c r="C8" s="22"/>
      <c r="D8" s="22"/>
      <c r="E8" s="22"/>
      <c r="F8" s="22"/>
      <c r="G8" s="22"/>
      <c r="H8" s="22"/>
      <c r="I8" s="22"/>
      <c r="J8" s="22"/>
      <c r="K8" s="22"/>
      <c r="L8" s="22"/>
      <c r="M8" s="23">
        <f t="shared" si="0"/>
        <v>0</v>
      </c>
      <c r="N8" s="21"/>
      <c r="O8" s="22"/>
      <c r="P8" s="24"/>
      <c r="T8" s="19"/>
      <c r="U8" s="19"/>
      <c r="V8" s="19"/>
    </row>
    <row r="9" spans="1:22">
      <c r="A9" s="20" t="str">
        <f>'[1]A4-FinPerf RE'!A9</f>
        <v>Service charges - sanitation revenue</v>
      </c>
      <c r="B9" s="21"/>
      <c r="C9" s="22"/>
      <c r="D9" s="22"/>
      <c r="E9" s="22"/>
      <c r="F9" s="22"/>
      <c r="G9" s="22"/>
      <c r="H9" s="22"/>
      <c r="I9" s="22"/>
      <c r="J9" s="22"/>
      <c r="K9" s="22"/>
      <c r="L9" s="22"/>
      <c r="M9" s="23">
        <f t="shared" si="0"/>
        <v>0</v>
      </c>
      <c r="N9" s="21"/>
      <c r="O9" s="22"/>
      <c r="P9" s="24"/>
      <c r="T9" s="19"/>
      <c r="U9" s="19"/>
      <c r="V9" s="19"/>
    </row>
    <row r="10" spans="1:22">
      <c r="A10" s="20" t="str">
        <f>'[1]A4-FinPerf RE'!A10</f>
        <v>Service charges - refuse revenue</v>
      </c>
      <c r="B10" s="21">
        <v>1207359.961531911</v>
      </c>
      <c r="C10" s="22">
        <v>1430977.5213059264</v>
      </c>
      <c r="D10" s="22">
        <v>1277609.4449352389</v>
      </c>
      <c r="E10" s="22">
        <v>1458940.2936121356</v>
      </c>
      <c r="F10" s="22">
        <v>1062779.5120781828</v>
      </c>
      <c r="G10" s="22">
        <v>1435418.886290771</v>
      </c>
      <c r="H10" s="22">
        <v>1035908.6510681784</v>
      </c>
      <c r="I10" s="22">
        <v>1565411.251607653</v>
      </c>
      <c r="J10" s="22">
        <v>1540449.8433577076</v>
      </c>
      <c r="K10" s="22">
        <v>1601095.4239176831</v>
      </c>
      <c r="L10" s="22">
        <v>1854565.3303059358</v>
      </c>
      <c r="M10" s="23">
        <f t="shared" si="0"/>
        <v>1834986.8799886759</v>
      </c>
      <c r="N10" s="21">
        <v>17305503</v>
      </c>
      <c r="O10" s="22">
        <v>18170778.149999999</v>
      </c>
      <c r="P10" s="24">
        <v>19079317.057500001</v>
      </c>
      <c r="T10" s="19"/>
      <c r="U10" s="19"/>
      <c r="V10" s="19"/>
    </row>
    <row r="11" spans="1:22">
      <c r="A11" s="20" t="str">
        <f>'[1]A4-FinPerf RE'!A11</f>
        <v>Service charges - other</v>
      </c>
      <c r="B11" s="21">
        <v>447220.79332643701</v>
      </c>
      <c r="C11" s="22">
        <v>344989.75360122224</v>
      </c>
      <c r="D11" s="22">
        <v>235326.2971203918</v>
      </c>
      <c r="E11" s="22">
        <v>397722.38324452692</v>
      </c>
      <c r="F11" s="22">
        <v>245830.626064474</v>
      </c>
      <c r="G11" s="22">
        <v>349223.50162126881</v>
      </c>
      <c r="H11" s="22">
        <v>304939.47140006028</v>
      </c>
      <c r="I11" s="22">
        <v>224634.3215684774</v>
      </c>
      <c r="J11" s="22">
        <v>375194.10566006467</v>
      </c>
      <c r="K11" s="22">
        <v>243355.71877334939</v>
      </c>
      <c r="L11" s="22">
        <v>249831.00406925389</v>
      </c>
      <c r="M11" s="23">
        <f t="shared" si="0"/>
        <v>406572.02355047362</v>
      </c>
      <c r="N11" s="21">
        <v>3824840</v>
      </c>
      <c r="O11" s="22"/>
      <c r="P11" s="24"/>
      <c r="T11" s="19"/>
      <c r="U11" s="19"/>
      <c r="V11" s="19"/>
    </row>
    <row r="12" spans="1:22">
      <c r="A12" s="20" t="str">
        <f>'[1]A4-FinPerf RE'!A12</f>
        <v>Rental of facilities and equipment</v>
      </c>
      <c r="B12" s="21">
        <v>22822.898188180963</v>
      </c>
      <c r="C12" s="22">
        <v>23664.840186108333</v>
      </c>
      <c r="D12" s="22">
        <v>17649.492342873131</v>
      </c>
      <c r="E12" s="22">
        <v>18326.311402658099</v>
      </c>
      <c r="F12" s="22">
        <v>24084.079900236557</v>
      </c>
      <c r="G12" s="22">
        <v>14334.158301933783</v>
      </c>
      <c r="H12" s="22">
        <v>17111.297286214758</v>
      </c>
      <c r="I12" s="22">
        <v>19705.663186496557</v>
      </c>
      <c r="J12" s="22">
        <v>18860.569565033096</v>
      </c>
      <c r="K12" s="22">
        <v>18725.118266536476</v>
      </c>
      <c r="L12" s="22">
        <v>19940.511842669781</v>
      </c>
      <c r="M12" s="23">
        <f t="shared" si="0"/>
        <v>17781.059531058476</v>
      </c>
      <c r="N12" s="21">
        <v>233006</v>
      </c>
      <c r="O12" s="22">
        <v>244656.3</v>
      </c>
      <c r="P12" s="24">
        <v>256889.11499999999</v>
      </c>
      <c r="T12" s="19"/>
      <c r="U12" s="19"/>
      <c r="V12" s="19"/>
    </row>
    <row r="13" spans="1:22">
      <c r="A13" s="20" t="str">
        <f>'[1]A4-FinPerf RE'!A13</f>
        <v>Interest earned - external investments</v>
      </c>
      <c r="B13" s="21"/>
      <c r="C13" s="22"/>
      <c r="D13" s="22">
        <v>27403</v>
      </c>
      <c r="E13" s="22"/>
      <c r="F13" s="22"/>
      <c r="G13" s="22"/>
      <c r="H13" s="22"/>
      <c r="I13" s="22"/>
      <c r="J13" s="22"/>
      <c r="K13" s="22"/>
      <c r="L13" s="22"/>
      <c r="M13" s="23">
        <f t="shared" si="0"/>
        <v>23597</v>
      </c>
      <c r="N13" s="21">
        <v>51000</v>
      </c>
      <c r="O13" s="22">
        <v>53550</v>
      </c>
      <c r="P13" s="24">
        <v>56227.5</v>
      </c>
      <c r="T13" s="19"/>
      <c r="U13" s="19"/>
      <c r="V13" s="19"/>
    </row>
    <row r="14" spans="1:22">
      <c r="A14" s="20" t="str">
        <f>'[1]A4-FinPerf RE'!A14</f>
        <v>Interest earned - outstanding debtors</v>
      </c>
      <c r="B14" s="21">
        <v>1306932.1522932567</v>
      </c>
      <c r="C14" s="22">
        <v>1365108.2975676162</v>
      </c>
      <c r="D14" s="22">
        <v>1406584.4276003253</v>
      </c>
      <c r="E14" s="22">
        <v>1414865.3763372535</v>
      </c>
      <c r="F14" s="22">
        <v>1516738.7843425416</v>
      </c>
      <c r="G14" s="22">
        <v>608537.63668653532</v>
      </c>
      <c r="H14" s="22">
        <v>965593.82721262088</v>
      </c>
      <c r="I14" s="22">
        <v>1091963.2096644857</v>
      </c>
      <c r="J14" s="22">
        <v>1197198.9625439653</v>
      </c>
      <c r="K14" s="22">
        <v>1191959.0498115469</v>
      </c>
      <c r="L14" s="22">
        <v>1249605.9086069351</v>
      </c>
      <c r="M14" s="23">
        <f t="shared" si="0"/>
        <v>1369632.3673329148</v>
      </c>
      <c r="N14" s="21">
        <v>14684720</v>
      </c>
      <c r="O14" s="22">
        <v>15418956</v>
      </c>
      <c r="P14" s="24">
        <v>16189903.800000001</v>
      </c>
      <c r="T14" s="19"/>
      <c r="U14" s="19"/>
      <c r="V14" s="19"/>
    </row>
    <row r="15" spans="1:22">
      <c r="A15" s="20" t="str">
        <f>'[1]A4-FinPerf RE'!A15</f>
        <v>Dividends received</v>
      </c>
      <c r="B15" s="21"/>
      <c r="C15" s="22"/>
      <c r="D15" s="22"/>
      <c r="E15" s="22"/>
      <c r="F15" s="22"/>
      <c r="G15" s="22"/>
      <c r="H15" s="22"/>
      <c r="I15" s="22"/>
      <c r="J15" s="22"/>
      <c r="K15" s="22"/>
      <c r="L15" s="22"/>
      <c r="M15" s="23">
        <f t="shared" si="0"/>
        <v>0</v>
      </c>
      <c r="N15" s="21"/>
      <c r="O15" s="22"/>
      <c r="P15" s="24"/>
      <c r="T15" s="19"/>
      <c r="U15" s="19"/>
      <c r="V15" s="19"/>
    </row>
    <row r="16" spans="1:22">
      <c r="A16" s="20" t="str">
        <f>'[1]A4-FinPerf RE'!A16</f>
        <v>Fines</v>
      </c>
      <c r="B16" s="21">
        <v>183242.35756074233</v>
      </c>
      <c r="C16" s="22">
        <v>154038.38138645882</v>
      </c>
      <c r="D16" s="22">
        <v>135918.30516930536</v>
      </c>
      <c r="E16" s="22">
        <v>55245.475346359024</v>
      </c>
      <c r="F16" s="22">
        <v>213169.47547277738</v>
      </c>
      <c r="G16" s="22">
        <v>627413.72788773081</v>
      </c>
      <c r="H16" s="22">
        <v>149566.82739208228</v>
      </c>
      <c r="I16" s="22">
        <v>129941.05570287458</v>
      </c>
      <c r="J16" s="22">
        <v>153379.8167541835</v>
      </c>
      <c r="K16" s="22">
        <v>200632.98795847589</v>
      </c>
      <c r="L16" s="22">
        <v>131026.94701384901</v>
      </c>
      <c r="M16" s="23">
        <f t="shared" si="0"/>
        <v>196560.64235516079</v>
      </c>
      <c r="N16" s="21">
        <v>2330136</v>
      </c>
      <c r="O16" s="22">
        <v>2446642.7999999998</v>
      </c>
      <c r="P16" s="24">
        <v>2568974.94</v>
      </c>
      <c r="T16" s="19"/>
      <c r="U16" s="19"/>
      <c r="V16" s="19"/>
    </row>
    <row r="17" spans="1:23">
      <c r="A17" s="20" t="str">
        <f>'[1]A4-FinPerf RE'!A17</f>
        <v>Licences and permits</v>
      </c>
      <c r="B17" s="21">
        <v>29289.512125583278</v>
      </c>
      <c r="C17" s="22">
        <v>29871.081979066013</v>
      </c>
      <c r="D17" s="22">
        <v>29638.914027149323</v>
      </c>
      <c r="E17" s="22">
        <v>0</v>
      </c>
      <c r="F17" s="22">
        <v>24150.226244343892</v>
      </c>
      <c r="G17" s="22">
        <v>27443.438914027152</v>
      </c>
      <c r="H17" s="22">
        <v>18006.0119893915</v>
      </c>
      <c r="I17" s="22">
        <v>30517.619576478166</v>
      </c>
      <c r="J17" s="22">
        <v>27443.438914027152</v>
      </c>
      <c r="K17" s="22">
        <v>31834.389140271494</v>
      </c>
      <c r="L17" s="22">
        <v>25990.470448762895</v>
      </c>
      <c r="M17" s="23">
        <f t="shared" si="0"/>
        <v>29064.896640899125</v>
      </c>
      <c r="N17" s="21">
        <v>303250</v>
      </c>
      <c r="O17" s="22">
        <v>318412.5</v>
      </c>
      <c r="P17" s="24">
        <v>334333.125</v>
      </c>
      <c r="T17" s="19"/>
      <c r="U17" s="19"/>
      <c r="V17" s="19"/>
    </row>
    <row r="18" spans="1:23">
      <c r="A18" s="20" t="str">
        <f>'[1]A4-FinPerf RE'!A18</f>
        <v>Agency services</v>
      </c>
      <c r="B18" s="21">
        <v>3474452.3558236999</v>
      </c>
      <c r="C18" s="22">
        <v>3115480.6826889901</v>
      </c>
      <c r="D18" s="22">
        <v>4422149.7911811499</v>
      </c>
      <c r="E18" s="22">
        <v>3661810.6189078102</v>
      </c>
      <c r="F18" s="22">
        <v>3361099.0196489198</v>
      </c>
      <c r="G18" s="22">
        <v>3084124.62638498</v>
      </c>
      <c r="H18" s="22">
        <v>3803648.9566807598</v>
      </c>
      <c r="I18" s="22">
        <v>3953613.2184216701</v>
      </c>
      <c r="J18" s="22">
        <v>2739211.34106556</v>
      </c>
      <c r="K18" s="22">
        <v>4232404.5</v>
      </c>
      <c r="L18" s="22">
        <v>4232404.5</v>
      </c>
      <c r="M18" s="23">
        <f t="shared" si="0"/>
        <v>3562700.3891964555</v>
      </c>
      <c r="N18" s="21">
        <v>43643100</v>
      </c>
      <c r="O18" s="22">
        <v>45825255</v>
      </c>
      <c r="P18" s="24">
        <v>48116517.75</v>
      </c>
      <c r="T18" s="19"/>
      <c r="U18" s="19"/>
      <c r="V18" s="19"/>
    </row>
    <row r="19" spans="1:23">
      <c r="A19" s="25" t="s">
        <v>16</v>
      </c>
      <c r="B19" s="21">
        <v>78040758.550091967</v>
      </c>
      <c r="C19" s="22">
        <v>841000</v>
      </c>
      <c r="D19" s="22">
        <v>841000</v>
      </c>
      <c r="E19" s="22">
        <v>265756</v>
      </c>
      <c r="F19" s="22">
        <v>58110218.692279391</v>
      </c>
      <c r="G19" s="22">
        <v>0</v>
      </c>
      <c r="H19" s="22">
        <v>4779571.1999999993</v>
      </c>
      <c r="I19" s="22">
        <v>0</v>
      </c>
      <c r="J19" s="22">
        <v>43583227</v>
      </c>
      <c r="K19" s="22">
        <v>0</v>
      </c>
      <c r="L19" s="22">
        <v>0</v>
      </c>
      <c r="M19" s="23">
        <f t="shared" si="0"/>
        <v>-0.44237133860588074</v>
      </c>
      <c r="N19" s="21">
        <v>186461531</v>
      </c>
      <c r="O19" s="22">
        <v>195784607.55000001</v>
      </c>
      <c r="P19" s="24">
        <v>205573837.92750001</v>
      </c>
      <c r="T19" s="19"/>
      <c r="U19" s="19"/>
      <c r="V19" s="19"/>
    </row>
    <row r="20" spans="1:23">
      <c r="A20" s="20" t="str">
        <f>'[1]A4-FinPerf RE'!A20</f>
        <v>Other revenue</v>
      </c>
      <c r="B20" s="21">
        <v>20626.916238234298</v>
      </c>
      <c r="C20" s="22">
        <v>116304.103398302</v>
      </c>
      <c r="D20" s="22">
        <v>34287.394275258099</v>
      </c>
      <c r="E20" s="22">
        <v>96689.471048811494</v>
      </c>
      <c r="F20" s="22">
        <v>24158.964463815199</v>
      </c>
      <c r="G20" s="22">
        <v>65423.769400088597</v>
      </c>
      <c r="H20" s="22">
        <v>13115.1584668628</v>
      </c>
      <c r="I20" s="22">
        <v>34034.383325695002</v>
      </c>
      <c r="J20" s="22">
        <v>63908.4247512574</v>
      </c>
      <c r="K20" s="22">
        <v>14000.333555400301</v>
      </c>
      <c r="L20" s="22">
        <v>21283.8945387239</v>
      </c>
      <c r="M20" s="23">
        <f t="shared" si="0"/>
        <v>23754.186537550879</v>
      </c>
      <c r="N20" s="21">
        <v>527587</v>
      </c>
      <c r="O20" s="22">
        <v>553966.35</v>
      </c>
      <c r="P20" s="24">
        <v>581664.66749999998</v>
      </c>
      <c r="T20" s="19"/>
      <c r="U20" s="19"/>
      <c r="V20" s="19"/>
    </row>
    <row r="21" spans="1:23">
      <c r="A21" s="26" t="s">
        <v>17</v>
      </c>
      <c r="B21" s="27">
        <f t="shared" ref="B21:P21" si="1">SUM(B5:B20)</f>
        <v>108666661.24991624</v>
      </c>
      <c r="C21" s="28">
        <f t="shared" si="1"/>
        <v>29479089.259751581</v>
      </c>
      <c r="D21" s="28">
        <f t="shared" si="1"/>
        <v>40104052.65505264</v>
      </c>
      <c r="E21" s="28">
        <f t="shared" si="1"/>
        <v>45298561.254538387</v>
      </c>
      <c r="F21" s="28">
        <f t="shared" si="1"/>
        <v>89844023.867936864</v>
      </c>
      <c r="G21" s="28">
        <f t="shared" si="1"/>
        <v>35372774.560972966</v>
      </c>
      <c r="H21" s="28">
        <f t="shared" si="1"/>
        <v>36182473.115029663</v>
      </c>
      <c r="I21" s="28">
        <f t="shared" si="1"/>
        <v>36374582.152258113</v>
      </c>
      <c r="J21" s="28">
        <f t="shared" si="1"/>
        <v>81402945.413131416</v>
      </c>
      <c r="K21" s="28">
        <f t="shared" si="1"/>
        <v>36142143.529581919</v>
      </c>
      <c r="L21" s="28">
        <f t="shared" si="1"/>
        <v>38903264.291262746</v>
      </c>
      <c r="M21" s="29">
        <f t="shared" si="1"/>
        <v>39129849.650567457</v>
      </c>
      <c r="N21" s="27">
        <f t="shared" si="1"/>
        <v>616900421</v>
      </c>
      <c r="O21" s="28">
        <f t="shared" si="1"/>
        <v>643729360.05000007</v>
      </c>
      <c r="P21" s="29">
        <f t="shared" si="1"/>
        <v>675915828.05250001</v>
      </c>
      <c r="Q21" s="19"/>
      <c r="R21" s="19"/>
      <c r="S21" s="19"/>
      <c r="T21" s="19"/>
      <c r="U21" s="19"/>
      <c r="V21" s="19"/>
      <c r="W21" s="19"/>
    </row>
    <row r="22" spans="1:23">
      <c r="A22" s="30"/>
      <c r="B22" s="31"/>
      <c r="C22" s="32"/>
      <c r="D22" s="32"/>
      <c r="E22" s="32"/>
      <c r="F22" s="32"/>
      <c r="G22" s="32"/>
      <c r="H22" s="32"/>
      <c r="I22" s="32"/>
      <c r="J22" s="32"/>
      <c r="K22" s="32"/>
      <c r="L22" s="32"/>
      <c r="M22" s="33"/>
      <c r="N22" s="31"/>
      <c r="O22" s="32"/>
      <c r="P22" s="33"/>
      <c r="Q22" s="19"/>
      <c r="R22" s="19"/>
      <c r="S22" s="19"/>
      <c r="T22" s="19"/>
      <c r="U22" s="19"/>
      <c r="V22" s="19"/>
      <c r="W22" s="19"/>
    </row>
    <row r="23" spans="1:23">
      <c r="A23" s="34" t="s">
        <v>18</v>
      </c>
      <c r="B23" s="31"/>
      <c r="C23" s="32"/>
      <c r="D23" s="32"/>
      <c r="E23" s="32"/>
      <c r="F23" s="32"/>
      <c r="G23" s="32"/>
      <c r="H23" s="32"/>
      <c r="I23" s="32"/>
      <c r="J23" s="32"/>
      <c r="K23" s="32"/>
      <c r="L23" s="32"/>
      <c r="M23" s="33"/>
      <c r="N23" s="31"/>
      <c r="O23" s="32"/>
      <c r="P23" s="33"/>
      <c r="Q23" s="19"/>
      <c r="R23" s="19"/>
      <c r="S23" s="19"/>
      <c r="T23" s="19"/>
      <c r="U23" s="19"/>
      <c r="V23" s="19"/>
      <c r="W23" s="19"/>
    </row>
    <row r="24" spans="1:23">
      <c r="A24" s="35" t="s">
        <v>19</v>
      </c>
      <c r="B24" s="21">
        <v>20562866.982546262</v>
      </c>
      <c r="C24" s="22">
        <v>7268977.0854306621</v>
      </c>
      <c r="D24" s="22">
        <v>4124194.0367681133</v>
      </c>
      <c r="E24" s="22">
        <v>4567766.4166000327</v>
      </c>
      <c r="F24" s="22">
        <v>2905818.8372212779</v>
      </c>
      <c r="G24" s="22">
        <v>2225068.2321437765</v>
      </c>
      <c r="H24" s="22">
        <v>2531766.8263041349</v>
      </c>
      <c r="I24" s="22">
        <v>2531766.8263041349</v>
      </c>
      <c r="J24" s="22">
        <v>4993774.7566816006</v>
      </c>
      <c r="K24" s="22"/>
      <c r="L24" s="22"/>
      <c r="M24" s="33">
        <f t="shared" ref="M24:M32" si="2">N24-SUM(B24:L24)</f>
        <v>0</v>
      </c>
      <c r="N24" s="21">
        <v>51712000</v>
      </c>
      <c r="O24" s="22">
        <v>54297600</v>
      </c>
      <c r="P24" s="24">
        <v>57012480</v>
      </c>
      <c r="Q24" s="19"/>
      <c r="R24" s="19"/>
      <c r="S24" s="19"/>
      <c r="T24" s="19"/>
      <c r="U24" s="19"/>
      <c r="V24" s="19"/>
      <c r="W24" s="19"/>
    </row>
    <row r="25" spans="1:23">
      <c r="A25" s="36" t="str">
        <f>'[1]A4-FinPerf RE'!A40&amp;" &amp; "&amp;'[1]A4-FinPerf RE'!A41</f>
        <v>Contributions recognised - capital &amp; Contributed assets</v>
      </c>
      <c r="B25" s="21"/>
      <c r="C25" s="22"/>
      <c r="D25" s="22"/>
      <c r="E25" s="22"/>
      <c r="F25" s="22"/>
      <c r="G25" s="22"/>
      <c r="H25" s="22"/>
      <c r="I25" s="22"/>
      <c r="J25" s="22"/>
      <c r="K25" s="22"/>
      <c r="L25" s="22"/>
      <c r="M25" s="33">
        <f t="shared" si="2"/>
        <v>0</v>
      </c>
      <c r="N25" s="21"/>
      <c r="O25" s="22"/>
      <c r="P25" s="24"/>
      <c r="Q25" s="19"/>
      <c r="R25" s="19"/>
      <c r="S25" s="19"/>
      <c r="T25" s="19"/>
      <c r="U25" s="19"/>
      <c r="V25" s="19"/>
      <c r="W25" s="19"/>
    </row>
    <row r="26" spans="1:23">
      <c r="A26" s="36" t="str">
        <f>'[1]A7-CFlow'!A19</f>
        <v>Proceeds on disposal of PPE</v>
      </c>
      <c r="B26" s="21"/>
      <c r="C26" s="22"/>
      <c r="D26" s="22"/>
      <c r="E26" s="22"/>
      <c r="F26" s="22"/>
      <c r="G26" s="22"/>
      <c r="H26" s="22"/>
      <c r="I26" s="22"/>
      <c r="J26" s="22"/>
      <c r="K26" s="22"/>
      <c r="L26" s="22"/>
      <c r="M26" s="33">
        <f t="shared" si="2"/>
        <v>1500000</v>
      </c>
      <c r="N26" s="21">
        <v>1500000</v>
      </c>
      <c r="O26" s="22">
        <v>1575000</v>
      </c>
      <c r="P26" s="24">
        <v>1653750</v>
      </c>
      <c r="Q26" s="19"/>
      <c r="R26" s="19"/>
      <c r="S26" s="19"/>
      <c r="T26" s="19"/>
      <c r="U26" s="19"/>
      <c r="V26" s="19"/>
      <c r="W26" s="19"/>
    </row>
    <row r="27" spans="1:23">
      <c r="A27" s="36" t="str">
        <f>'[1]A7-CFlow'!A29</f>
        <v>Short term loans</v>
      </c>
      <c r="B27" s="21"/>
      <c r="C27" s="22"/>
      <c r="D27" s="22"/>
      <c r="E27" s="22"/>
      <c r="F27" s="22"/>
      <c r="G27" s="22"/>
      <c r="H27" s="22"/>
      <c r="I27" s="22"/>
      <c r="J27" s="22"/>
      <c r="K27" s="22"/>
      <c r="L27" s="22"/>
      <c r="M27" s="33">
        <f t="shared" si="2"/>
        <v>0</v>
      </c>
      <c r="N27" s="21"/>
      <c r="O27" s="22"/>
      <c r="P27" s="24"/>
      <c r="Q27" s="19"/>
      <c r="R27" s="19"/>
      <c r="S27" s="19"/>
      <c r="T27" s="19"/>
      <c r="U27" s="19"/>
      <c r="V27" s="19"/>
      <c r="W27" s="19"/>
    </row>
    <row r="28" spans="1:23">
      <c r="A28" s="36" t="str">
        <f>'[1]A7-CFlow'!A30</f>
        <v>Borrowing long term/refinancing</v>
      </c>
      <c r="B28" s="21"/>
      <c r="C28" s="22"/>
      <c r="D28" s="22"/>
      <c r="E28" s="22"/>
      <c r="F28" s="22"/>
      <c r="G28" s="22"/>
      <c r="H28" s="22"/>
      <c r="I28" s="22"/>
      <c r="J28" s="22"/>
      <c r="K28" s="22">
        <v>50000000</v>
      </c>
      <c r="L28" s="22"/>
      <c r="M28" s="33">
        <f t="shared" si="2"/>
        <v>0</v>
      </c>
      <c r="N28" s="21">
        <v>50000000</v>
      </c>
      <c r="O28" s="22"/>
      <c r="P28" s="24"/>
      <c r="Q28" s="19"/>
      <c r="R28" s="19"/>
      <c r="S28" s="19"/>
      <c r="T28" s="19"/>
      <c r="U28" s="19"/>
      <c r="V28" s="19"/>
      <c r="W28" s="19"/>
    </row>
    <row r="29" spans="1:23">
      <c r="A29" s="36" t="str">
        <f>'[1]A7-CFlow'!A31</f>
        <v>Increase (decrease) in consumer deposits</v>
      </c>
      <c r="B29" s="21"/>
      <c r="C29" s="22"/>
      <c r="D29" s="22"/>
      <c r="E29" s="22"/>
      <c r="F29" s="22"/>
      <c r="G29" s="22"/>
      <c r="H29" s="22"/>
      <c r="I29" s="22"/>
      <c r="J29" s="22"/>
      <c r="K29" s="22"/>
      <c r="L29" s="22"/>
      <c r="M29" s="33">
        <f t="shared" si="2"/>
        <v>0</v>
      </c>
      <c r="N29" s="21"/>
      <c r="O29" s="22"/>
      <c r="P29" s="24"/>
      <c r="Q29" s="19"/>
      <c r="R29" s="19"/>
      <c r="S29" s="19"/>
      <c r="T29" s="19"/>
      <c r="U29" s="19"/>
      <c r="V29" s="19"/>
      <c r="W29" s="19"/>
    </row>
    <row r="30" spans="1:23">
      <c r="A30" s="36" t="str">
        <f>'[1]A7-CFlow'!A20</f>
        <v>Decrease (Increase) in non-current debtors</v>
      </c>
      <c r="B30" s="21"/>
      <c r="C30" s="22"/>
      <c r="D30" s="22"/>
      <c r="E30" s="22"/>
      <c r="F30" s="22"/>
      <c r="G30" s="22"/>
      <c r="H30" s="22"/>
      <c r="I30" s="22"/>
      <c r="J30" s="22"/>
      <c r="K30" s="22"/>
      <c r="L30" s="22"/>
      <c r="M30" s="33">
        <f t="shared" si="2"/>
        <v>0</v>
      </c>
      <c r="N30" s="21"/>
      <c r="O30" s="22"/>
      <c r="P30" s="24"/>
      <c r="Q30" s="19"/>
      <c r="R30" s="19"/>
      <c r="S30" s="19"/>
      <c r="T30" s="19"/>
      <c r="U30" s="19"/>
      <c r="V30" s="19"/>
      <c r="W30" s="19"/>
    </row>
    <row r="31" spans="1:23">
      <c r="A31" s="36" t="str">
        <f>'[1]A7-CFlow'!A21</f>
        <v>Decrease (increase) other non-current receivables</v>
      </c>
      <c r="B31" s="21"/>
      <c r="C31" s="22"/>
      <c r="D31" s="22"/>
      <c r="E31" s="22"/>
      <c r="F31" s="22"/>
      <c r="G31" s="22"/>
      <c r="H31" s="22"/>
      <c r="I31" s="22"/>
      <c r="J31" s="22"/>
      <c r="K31" s="22"/>
      <c r="L31" s="22"/>
      <c r="M31" s="33">
        <f t="shared" si="2"/>
        <v>0</v>
      </c>
      <c r="N31" s="21"/>
      <c r="O31" s="22"/>
      <c r="P31" s="24"/>
      <c r="Q31" s="19"/>
      <c r="R31" s="19"/>
      <c r="S31" s="19"/>
      <c r="T31" s="19"/>
      <c r="U31" s="19"/>
      <c r="V31" s="19"/>
      <c r="W31" s="19"/>
    </row>
    <row r="32" spans="1:23">
      <c r="A32" s="36" t="str">
        <f>'[1]A7-CFlow'!A22</f>
        <v>Decrease (increase) in non-current investments</v>
      </c>
      <c r="B32" s="21"/>
      <c r="C32" s="22"/>
      <c r="D32" s="22"/>
      <c r="E32" s="22"/>
      <c r="F32" s="22"/>
      <c r="G32" s="22"/>
      <c r="H32" s="22"/>
      <c r="I32" s="22"/>
      <c r="J32" s="22"/>
      <c r="K32" s="22"/>
      <c r="L32" s="22"/>
      <c r="M32" s="33">
        <f t="shared" si="2"/>
        <v>0</v>
      </c>
      <c r="N32" s="21"/>
      <c r="O32" s="22"/>
      <c r="P32" s="24"/>
      <c r="Q32" s="19"/>
      <c r="R32" s="19"/>
      <c r="S32" s="19"/>
      <c r="T32" s="19"/>
      <c r="U32" s="19"/>
      <c r="V32" s="19"/>
      <c r="W32" s="19"/>
    </row>
    <row r="33" spans="1:23">
      <c r="A33" s="37" t="s">
        <v>20</v>
      </c>
      <c r="B33" s="38">
        <f t="shared" ref="B33:P33" si="3">SUM(B21:B32)</f>
        <v>129229528.2324625</v>
      </c>
      <c r="C33" s="39">
        <f t="shared" si="3"/>
        <v>36748066.34518224</v>
      </c>
      <c r="D33" s="39">
        <f t="shared" si="3"/>
        <v>44228246.691820756</v>
      </c>
      <c r="E33" s="39">
        <f t="shared" si="3"/>
        <v>49866327.671138421</v>
      </c>
      <c r="F33" s="39">
        <f t="shared" si="3"/>
        <v>92749842.705158144</v>
      </c>
      <c r="G33" s="39">
        <f t="shared" si="3"/>
        <v>37597842.793116741</v>
      </c>
      <c r="H33" s="39">
        <f t="shared" si="3"/>
        <v>38714239.941333801</v>
      </c>
      <c r="I33" s="39">
        <f t="shared" si="3"/>
        <v>38906348.978562251</v>
      </c>
      <c r="J33" s="39">
        <f t="shared" si="3"/>
        <v>86396720.169813022</v>
      </c>
      <c r="K33" s="39">
        <f t="shared" si="3"/>
        <v>86142143.529581919</v>
      </c>
      <c r="L33" s="39">
        <f t="shared" si="3"/>
        <v>38903264.291262746</v>
      </c>
      <c r="M33" s="40">
        <f t="shared" si="3"/>
        <v>40629849.650567457</v>
      </c>
      <c r="N33" s="38">
        <f t="shared" si="3"/>
        <v>720112421</v>
      </c>
      <c r="O33" s="39">
        <f t="shared" si="3"/>
        <v>699601960.05000007</v>
      </c>
      <c r="P33" s="40">
        <f t="shared" si="3"/>
        <v>734582058.05250001</v>
      </c>
      <c r="Q33" s="19"/>
      <c r="R33" s="19"/>
      <c r="S33" s="19"/>
      <c r="T33" s="19"/>
      <c r="U33" s="19"/>
      <c r="V33" s="19"/>
      <c r="W33" s="19"/>
    </row>
    <row r="34" spans="1:23">
      <c r="A34" s="41"/>
      <c r="B34" s="31"/>
      <c r="C34" s="32"/>
      <c r="D34" s="32"/>
      <c r="E34" s="32"/>
      <c r="F34" s="32"/>
      <c r="G34" s="32"/>
      <c r="H34" s="32"/>
      <c r="I34" s="32"/>
      <c r="J34" s="32"/>
      <c r="K34" s="32"/>
      <c r="L34" s="32"/>
      <c r="M34" s="33"/>
      <c r="N34" s="31"/>
      <c r="O34" s="32"/>
      <c r="P34" s="33"/>
      <c r="Q34" s="19"/>
      <c r="R34" s="19"/>
      <c r="S34" s="19"/>
      <c r="T34" s="19"/>
      <c r="U34" s="19"/>
      <c r="V34" s="19"/>
      <c r="W34" s="19"/>
    </row>
    <row r="35" spans="1:23">
      <c r="A35" s="42" t="s">
        <v>21</v>
      </c>
      <c r="B35" s="31"/>
      <c r="C35" s="32"/>
      <c r="D35" s="32"/>
      <c r="E35" s="32"/>
      <c r="F35" s="32"/>
      <c r="G35" s="32"/>
      <c r="H35" s="32"/>
      <c r="I35" s="32"/>
      <c r="J35" s="32"/>
      <c r="K35" s="32"/>
      <c r="L35" s="32"/>
      <c r="M35" s="33"/>
      <c r="N35" s="43"/>
      <c r="O35" s="32"/>
      <c r="P35" s="33"/>
      <c r="Q35" s="19"/>
      <c r="R35" s="19"/>
      <c r="S35" s="19"/>
      <c r="T35" s="19"/>
      <c r="U35" s="19"/>
      <c r="V35" s="19"/>
      <c r="W35" s="19"/>
    </row>
    <row r="36" spans="1:23">
      <c r="A36" s="36" t="s">
        <v>22</v>
      </c>
      <c r="B36" s="21">
        <v>13406259.238512855</v>
      </c>
      <c r="C36" s="22">
        <v>13576197.478937052</v>
      </c>
      <c r="D36" s="22">
        <v>11972908.274230573</v>
      </c>
      <c r="E36" s="22">
        <v>12870490.89793716</v>
      </c>
      <c r="F36" s="22">
        <v>12870522.504041942</v>
      </c>
      <c r="G36" s="22">
        <v>12470660.86836748</v>
      </c>
      <c r="H36" s="22">
        <v>12633060.732492631</v>
      </c>
      <c r="I36" s="22">
        <v>12322273.514053958</v>
      </c>
      <c r="J36" s="22">
        <v>10597724.116724284</v>
      </c>
      <c r="K36" s="22">
        <v>12339823.679039257</v>
      </c>
      <c r="L36" s="22">
        <v>12403611.038646236</v>
      </c>
      <c r="M36" s="33">
        <f t="shared" ref="M36:M46" si="4">N36-SUM(B36:L36)</f>
        <v>12901211.657016575</v>
      </c>
      <c r="N36" s="21">
        <v>150364744</v>
      </c>
      <c r="O36" s="22">
        <v>157882981.20000005</v>
      </c>
      <c r="P36" s="24">
        <v>165777130.25999993</v>
      </c>
      <c r="Q36" s="19"/>
      <c r="R36" s="19"/>
      <c r="S36" s="19"/>
      <c r="T36" s="19"/>
      <c r="U36" s="19"/>
      <c r="V36" s="19"/>
      <c r="W36" s="19"/>
    </row>
    <row r="37" spans="1:23">
      <c r="A37" s="36" t="s">
        <v>23</v>
      </c>
      <c r="B37" s="21">
        <v>1310235.6329533299</v>
      </c>
      <c r="C37" s="22">
        <v>1310248.533637458</v>
      </c>
      <c r="D37" s="22">
        <v>1310211.0656629174</v>
      </c>
      <c r="E37" s="22">
        <v>1316064.8453558953</v>
      </c>
      <c r="F37" s="22">
        <v>1316033.239251114</v>
      </c>
      <c r="G37" s="22">
        <v>1316039.6838798544</v>
      </c>
      <c r="H37" s="22">
        <v>1949419.9104471649</v>
      </c>
      <c r="I37" s="22">
        <v>1395359.5688083246</v>
      </c>
      <c r="J37" s="22">
        <v>1405623.154277018</v>
      </c>
      <c r="K37" s="22">
        <v>1401979.8251088727</v>
      </c>
      <c r="L37" s="22">
        <v>1401921.2406912243</v>
      </c>
      <c r="M37" s="33">
        <f t="shared" si="4"/>
        <v>1394513.2999268267</v>
      </c>
      <c r="N37" s="21">
        <v>16827650</v>
      </c>
      <c r="O37" s="22">
        <v>17669032.5</v>
      </c>
      <c r="P37" s="24">
        <v>18552484.125</v>
      </c>
      <c r="Q37" s="19"/>
      <c r="R37" s="19"/>
      <c r="S37" s="19"/>
      <c r="T37" s="19"/>
      <c r="U37" s="19"/>
      <c r="V37" s="19"/>
      <c r="W37" s="19"/>
    </row>
    <row r="38" spans="1:23">
      <c r="A38" s="36" t="s">
        <v>24</v>
      </c>
      <c r="B38" s="21">
        <v>-3142.2936164929047</v>
      </c>
      <c r="C38" s="22">
        <v>-5532.1553996175244</v>
      </c>
      <c r="D38" s="22">
        <v>27572.864825977289</v>
      </c>
      <c r="E38" s="22">
        <v>33566.551012605982</v>
      </c>
      <c r="F38" s="22">
        <v>8204.2205147524237</v>
      </c>
      <c r="G38" s="22">
        <v>23629.388021643506</v>
      </c>
      <c r="H38" s="22">
        <v>-12579.193557600709</v>
      </c>
      <c r="I38" s="22">
        <v>13147.580586604176</v>
      </c>
      <c r="J38" s="22">
        <v>32894.450476768019</v>
      </c>
      <c r="K38" s="22">
        <v>6925.4389817434194</v>
      </c>
      <c r="L38" s="22">
        <v>-1354.3273020035861</v>
      </c>
      <c r="M38" s="33">
        <f t="shared" si="4"/>
        <v>76667.475455619919</v>
      </c>
      <c r="N38" s="21">
        <v>200000</v>
      </c>
      <c r="O38" s="22">
        <v>210000</v>
      </c>
      <c r="P38" s="24">
        <v>220500</v>
      </c>
      <c r="Q38" s="19"/>
      <c r="R38" s="19"/>
      <c r="S38" s="19"/>
      <c r="T38" s="19"/>
      <c r="U38" s="19"/>
      <c r="V38" s="19"/>
      <c r="W38" s="19"/>
    </row>
    <row r="39" spans="1:23">
      <c r="A39" s="36" t="s">
        <v>25</v>
      </c>
      <c r="B39" s="21">
        <v>0</v>
      </c>
      <c r="C39" s="22">
        <v>0</v>
      </c>
      <c r="D39" s="22">
        <v>3055749.7549626818</v>
      </c>
      <c r="E39" s="22">
        <v>0</v>
      </c>
      <c r="F39" s="22">
        <v>0</v>
      </c>
      <c r="G39" s="22">
        <v>5532081.0577536197</v>
      </c>
      <c r="H39" s="22">
        <v>0</v>
      </c>
      <c r="I39" s="22">
        <v>0</v>
      </c>
      <c r="J39" s="22">
        <v>4611606.4169672923</v>
      </c>
      <c r="K39" s="22">
        <v>0</v>
      </c>
      <c r="L39" s="22">
        <v>0</v>
      </c>
      <c r="M39" s="33">
        <f t="shared" si="4"/>
        <v>3523251.1603164077</v>
      </c>
      <c r="N39" s="21">
        <v>16722688.390000001</v>
      </c>
      <c r="O39" s="22">
        <v>17558822.809499998</v>
      </c>
      <c r="P39" s="24">
        <v>18436763.949975003</v>
      </c>
      <c r="Q39" s="19"/>
      <c r="R39" s="19"/>
      <c r="S39" s="19"/>
      <c r="T39" s="19"/>
      <c r="U39" s="19"/>
      <c r="V39" s="19"/>
      <c r="W39" s="19"/>
    </row>
    <row r="40" spans="1:23">
      <c r="A40" s="36" t="s">
        <v>26</v>
      </c>
      <c r="B40" s="21">
        <v>15079633.870475601</v>
      </c>
      <c r="C40" s="22">
        <v>20597918.167733595</v>
      </c>
      <c r="D40" s="22">
        <v>24983068.572117005</v>
      </c>
      <c r="E40" s="22">
        <v>16929695.94747255</v>
      </c>
      <c r="F40" s="22">
        <v>24634654.317025017</v>
      </c>
      <c r="G40" s="22">
        <v>11522162.035582913</v>
      </c>
      <c r="H40" s="22">
        <v>15487667.826926531</v>
      </c>
      <c r="I40" s="22">
        <v>11927443.873262458</v>
      </c>
      <c r="J40" s="22">
        <v>27598024.120313276</v>
      </c>
      <c r="K40" s="22">
        <v>14230954.843144825</v>
      </c>
      <c r="L40" s="22">
        <v>12280535.809575072</v>
      </c>
      <c r="M40" s="33">
        <f t="shared" si="4"/>
        <v>11640177.616371125</v>
      </c>
      <c r="N40" s="21">
        <v>206911937</v>
      </c>
      <c r="O40" s="22">
        <v>217257533.85000002</v>
      </c>
      <c r="P40" s="24">
        <v>228120410.54250002</v>
      </c>
      <c r="Q40" s="19"/>
      <c r="R40" s="19"/>
      <c r="S40" s="19"/>
      <c r="T40" s="19"/>
      <c r="U40" s="19"/>
      <c r="V40" s="19"/>
      <c r="W40" s="19"/>
    </row>
    <row r="41" spans="1:23">
      <c r="A41" s="36" t="s">
        <v>27</v>
      </c>
      <c r="B41" s="21"/>
      <c r="C41" s="22"/>
      <c r="D41" s="22"/>
      <c r="E41" s="22"/>
      <c r="F41" s="22"/>
      <c r="G41" s="22"/>
      <c r="H41" s="22"/>
      <c r="I41" s="22"/>
      <c r="J41" s="22"/>
      <c r="K41" s="22"/>
      <c r="L41" s="22"/>
      <c r="M41" s="33">
        <f t="shared" si="4"/>
        <v>0</v>
      </c>
      <c r="N41" s="21"/>
      <c r="O41" s="22"/>
      <c r="P41" s="24"/>
      <c r="Q41" s="44"/>
      <c r="R41" s="19"/>
      <c r="S41" s="19"/>
      <c r="T41" s="19"/>
      <c r="U41" s="19"/>
      <c r="V41" s="19"/>
      <c r="W41" s="19"/>
    </row>
    <row r="42" spans="1:23">
      <c r="A42" s="36" t="s">
        <v>28</v>
      </c>
      <c r="B42" s="21"/>
      <c r="C42" s="22"/>
      <c r="D42" s="22"/>
      <c r="E42" s="22"/>
      <c r="F42" s="22"/>
      <c r="G42" s="22"/>
      <c r="H42" s="22"/>
      <c r="I42" s="22"/>
      <c r="J42" s="22"/>
      <c r="K42" s="22"/>
      <c r="L42" s="22"/>
      <c r="M42" s="33">
        <f t="shared" si="4"/>
        <v>0</v>
      </c>
      <c r="N42" s="21"/>
      <c r="O42" s="22"/>
      <c r="P42" s="24"/>
      <c r="Q42" s="44"/>
      <c r="R42" s="19"/>
      <c r="S42" s="19"/>
      <c r="T42" s="19"/>
      <c r="U42" s="19"/>
      <c r="V42" s="19"/>
      <c r="W42" s="19"/>
    </row>
    <row r="43" spans="1:23">
      <c r="A43" s="36" t="s">
        <v>29</v>
      </c>
      <c r="B43" s="21">
        <v>1340318.4439263323</v>
      </c>
      <c r="C43" s="22">
        <v>2328162.343013308</v>
      </c>
      <c r="D43" s="22">
        <v>2721299.4816856203</v>
      </c>
      <c r="E43" s="22">
        <v>2352847.9492324325</v>
      </c>
      <c r="F43" s="22">
        <v>2783391.7929646941</v>
      </c>
      <c r="G43" s="22">
        <v>1732990.0357662074</v>
      </c>
      <c r="H43" s="22">
        <v>2727272.6819957239</v>
      </c>
      <c r="I43" s="22">
        <v>3888111.790363912</v>
      </c>
      <c r="J43" s="22">
        <v>3474790.4333213135</v>
      </c>
      <c r="K43" s="22">
        <v>2820910.0299667115</v>
      </c>
      <c r="L43" s="22">
        <v>2646780.6988722156</v>
      </c>
      <c r="M43" s="33">
        <f t="shared" si="4"/>
        <v>6055898.318891529</v>
      </c>
      <c r="N43" s="21">
        <v>34872774</v>
      </c>
      <c r="O43" s="22">
        <v>36616412.699999996</v>
      </c>
      <c r="P43" s="24">
        <v>38447233.335000001</v>
      </c>
      <c r="Q43" s="19"/>
      <c r="R43" s="19"/>
      <c r="S43" s="19"/>
      <c r="T43" s="19"/>
      <c r="U43" s="19"/>
      <c r="V43" s="19"/>
      <c r="W43" s="19"/>
    </row>
    <row r="44" spans="1:23">
      <c r="A44" s="36" t="s">
        <v>30</v>
      </c>
      <c r="B44" s="21"/>
      <c r="C44" s="22"/>
      <c r="D44" s="22"/>
      <c r="E44" s="22"/>
      <c r="F44" s="22"/>
      <c r="G44" s="22"/>
      <c r="H44" s="22"/>
      <c r="I44" s="22"/>
      <c r="J44" s="22"/>
      <c r="K44" s="22"/>
      <c r="L44" s="22"/>
      <c r="M44" s="33">
        <f t="shared" si="4"/>
        <v>0</v>
      </c>
      <c r="N44" s="21"/>
      <c r="O44" s="22"/>
      <c r="P44" s="24"/>
      <c r="Q44" s="19"/>
      <c r="R44" s="19"/>
      <c r="S44" s="19"/>
      <c r="T44" s="19"/>
      <c r="U44" s="19"/>
      <c r="V44" s="19"/>
      <c r="W44" s="19"/>
    </row>
    <row r="45" spans="1:23">
      <c r="A45" s="36" t="s">
        <v>31</v>
      </c>
      <c r="B45" s="21">
        <v>1030822.3429897623</v>
      </c>
      <c r="C45" s="22">
        <v>1841161.1899893258</v>
      </c>
      <c r="D45" s="22">
        <v>1561185.7959148062</v>
      </c>
      <c r="E45" s="22">
        <v>2925345.7368119257</v>
      </c>
      <c r="F45" s="22">
        <v>5156757.0182365235</v>
      </c>
      <c r="G45" s="22">
        <v>2042966.1577182268</v>
      </c>
      <c r="H45" s="22">
        <v>1670577.8496906075</v>
      </c>
      <c r="I45" s="22">
        <v>4364575.6374249598</v>
      </c>
      <c r="J45" s="22">
        <v>1268120.6779576743</v>
      </c>
      <c r="K45" s="22">
        <v>1892637.0451724781</v>
      </c>
      <c r="L45" s="22">
        <v>1181560.142810137</v>
      </c>
      <c r="M45" s="33">
        <f t="shared" si="4"/>
        <v>1144443.4052835777</v>
      </c>
      <c r="N45" s="21">
        <v>26080153</v>
      </c>
      <c r="O45" s="22">
        <v>27384160.649999999</v>
      </c>
      <c r="P45" s="24">
        <v>28753368.682499997</v>
      </c>
      <c r="Q45" s="19"/>
      <c r="R45" s="19"/>
      <c r="S45" s="19"/>
      <c r="T45" s="19"/>
      <c r="U45" s="19"/>
      <c r="V45" s="19"/>
      <c r="W45" s="19"/>
    </row>
    <row r="46" spans="1:23">
      <c r="A46" s="36" t="s">
        <v>32</v>
      </c>
      <c r="B46" s="21">
        <v>4666781.1545569291</v>
      </c>
      <c r="C46" s="22">
        <v>14970042.694779536</v>
      </c>
      <c r="D46" s="22">
        <v>11226020.795344355</v>
      </c>
      <c r="E46" s="22">
        <v>13764256.57749635</v>
      </c>
      <c r="F46" s="22">
        <v>11450596.934049536</v>
      </c>
      <c r="G46" s="22">
        <v>11532125.93210247</v>
      </c>
      <c r="H46" s="22">
        <v>10862076.422593132</v>
      </c>
      <c r="I46" s="22">
        <v>13904173.298332034</v>
      </c>
      <c r="J46" s="22">
        <v>11552592.295735858</v>
      </c>
      <c r="K46" s="22">
        <v>6612581.9725259803</v>
      </c>
      <c r="L46" s="22">
        <v>8047003.9699224634</v>
      </c>
      <c r="M46" s="33">
        <f t="shared" si="4"/>
        <v>10878552.692561328</v>
      </c>
      <c r="N46" s="21">
        <v>129466804.73999999</v>
      </c>
      <c r="O46" s="22">
        <v>135940144.97700006</v>
      </c>
      <c r="P46" s="24">
        <v>142737152.22585008</v>
      </c>
      <c r="Q46" s="19"/>
      <c r="R46" s="19"/>
      <c r="S46" s="19"/>
      <c r="T46" s="19"/>
      <c r="U46" s="19"/>
      <c r="V46" s="19"/>
      <c r="W46" s="19"/>
    </row>
    <row r="47" spans="1:23">
      <c r="A47" s="26" t="s">
        <v>21</v>
      </c>
      <c r="B47" s="27">
        <f>SUM(B36:B46)</f>
        <v>36830908.389798313</v>
      </c>
      <c r="C47" s="28">
        <f t="shared" ref="C47:P47" si="5">SUM(C36:C46)</f>
        <v>54618198.252690665</v>
      </c>
      <c r="D47" s="28">
        <f t="shared" si="5"/>
        <v>56858016.604743935</v>
      </c>
      <c r="E47" s="28">
        <f t="shared" si="5"/>
        <v>50192268.505318917</v>
      </c>
      <c r="F47" s="28">
        <f t="shared" si="5"/>
        <v>58220160.026083589</v>
      </c>
      <c r="G47" s="28">
        <f t="shared" si="5"/>
        <v>46172655.159192413</v>
      </c>
      <c r="H47" s="28">
        <f t="shared" si="5"/>
        <v>45317496.23058819</v>
      </c>
      <c r="I47" s="28">
        <f t="shared" si="5"/>
        <v>47815085.262832247</v>
      </c>
      <c r="J47" s="28">
        <f t="shared" si="5"/>
        <v>60541375.665773481</v>
      </c>
      <c r="K47" s="28">
        <f t="shared" si="5"/>
        <v>39305812.833939865</v>
      </c>
      <c r="L47" s="28">
        <f t="shared" si="5"/>
        <v>37960058.573215343</v>
      </c>
      <c r="M47" s="29">
        <f t="shared" si="5"/>
        <v>47614715.625822984</v>
      </c>
      <c r="N47" s="27">
        <f t="shared" si="5"/>
        <v>581446751.13</v>
      </c>
      <c r="O47" s="28">
        <f t="shared" si="5"/>
        <v>610519088.68650007</v>
      </c>
      <c r="P47" s="29">
        <f t="shared" si="5"/>
        <v>641045043.12082505</v>
      </c>
      <c r="Q47" s="19"/>
      <c r="R47" s="19"/>
      <c r="S47" s="19"/>
      <c r="T47" s="19"/>
      <c r="U47" s="19"/>
      <c r="V47" s="19"/>
      <c r="W47" s="19"/>
    </row>
    <row r="48" spans="1:23">
      <c r="A48" s="30"/>
      <c r="B48" s="31"/>
      <c r="C48" s="32"/>
      <c r="D48" s="32"/>
      <c r="E48" s="32"/>
      <c r="F48" s="32"/>
      <c r="G48" s="32"/>
      <c r="H48" s="32"/>
      <c r="I48" s="32"/>
      <c r="J48" s="32"/>
      <c r="K48" s="32"/>
      <c r="L48" s="32"/>
      <c r="M48" s="33"/>
      <c r="N48" s="31"/>
      <c r="O48" s="32"/>
      <c r="P48" s="33"/>
      <c r="Q48" s="19"/>
      <c r="R48" s="19"/>
      <c r="S48" s="19"/>
      <c r="T48" s="19"/>
      <c r="U48" s="19"/>
      <c r="V48" s="19"/>
      <c r="W48" s="19"/>
    </row>
    <row r="49" spans="1:23">
      <c r="A49" s="26" t="s">
        <v>33</v>
      </c>
      <c r="B49" s="31"/>
      <c r="C49" s="32"/>
      <c r="D49" s="32"/>
      <c r="E49" s="32"/>
      <c r="F49" s="32"/>
      <c r="G49" s="32"/>
      <c r="H49" s="32"/>
      <c r="I49" s="32"/>
      <c r="J49" s="32"/>
      <c r="K49" s="32"/>
      <c r="L49" s="32"/>
      <c r="M49" s="33"/>
      <c r="N49" s="31"/>
      <c r="O49" s="32"/>
      <c r="P49" s="33"/>
      <c r="Q49" s="19"/>
      <c r="R49" s="19"/>
      <c r="S49" s="19"/>
      <c r="T49" s="19"/>
      <c r="U49" s="19"/>
      <c r="V49" s="19"/>
      <c r="W49" s="19"/>
    </row>
    <row r="50" spans="1:23">
      <c r="A50" s="36" t="str">
        <f>'[1]A7-CFlow'!A24</f>
        <v>Capital assets</v>
      </c>
      <c r="B50" s="21">
        <v>1664737.2606963557</v>
      </c>
      <c r="C50" s="22">
        <v>3635453.6964805289</v>
      </c>
      <c r="D50" s="22">
        <v>9351960.7387370765</v>
      </c>
      <c r="E50" s="22">
        <v>8930081.9545942675</v>
      </c>
      <c r="F50" s="22">
        <v>20110698.171184197</v>
      </c>
      <c r="G50" s="22">
        <v>12439079.086266438</v>
      </c>
      <c r="H50" s="22">
        <v>945650.56818480056</v>
      </c>
      <c r="I50" s="22">
        <v>13597617.8229737</v>
      </c>
      <c r="J50" s="22">
        <v>13524983.178359365</v>
      </c>
      <c r="K50" s="22">
        <v>5989635.4480777597</v>
      </c>
      <c r="L50" s="22">
        <v>6260707.2979377043</v>
      </c>
      <c r="M50" s="33">
        <f>N50-SUM(B50:L50)</f>
        <v>17925794.776507825</v>
      </c>
      <c r="N50" s="21">
        <v>114376400</v>
      </c>
      <c r="O50" s="22">
        <v>51845220</v>
      </c>
      <c r="P50" s="24">
        <v>54437481</v>
      </c>
      <c r="Q50" s="19"/>
      <c r="R50" s="19"/>
      <c r="S50" s="19"/>
      <c r="T50" s="19"/>
      <c r="U50" s="19"/>
      <c r="V50" s="19"/>
      <c r="W50" s="19"/>
    </row>
    <row r="51" spans="1:23">
      <c r="A51" s="36" t="str">
        <f>'[1]A7-CFlow'!A33</f>
        <v>Repayment of borrowing</v>
      </c>
      <c r="B51" s="21"/>
      <c r="C51" s="22"/>
      <c r="D51" s="22"/>
      <c r="E51" s="22"/>
      <c r="F51" s="22"/>
      <c r="G51" s="22"/>
      <c r="H51" s="22"/>
      <c r="I51" s="22"/>
      <c r="J51" s="22"/>
      <c r="K51" s="22"/>
      <c r="L51" s="22"/>
      <c r="M51" s="33">
        <f>N51-SUM(B51:L51)</f>
        <v>0</v>
      </c>
      <c r="N51" s="21"/>
      <c r="O51" s="22"/>
      <c r="P51" s="24"/>
      <c r="Q51" s="19"/>
      <c r="R51" s="19"/>
      <c r="S51" s="19"/>
      <c r="T51" s="19"/>
      <c r="U51" s="19"/>
      <c r="V51" s="19"/>
      <c r="W51" s="19"/>
    </row>
    <row r="52" spans="1:23">
      <c r="A52" s="36" t="str">
        <f>LEFT(A49,25)</f>
        <v>Other Cash Flows/Payments</v>
      </c>
      <c r="B52" s="21"/>
      <c r="C52" s="22"/>
      <c r="D52" s="22"/>
      <c r="E52" s="22"/>
      <c r="F52" s="22"/>
      <c r="G52" s="22"/>
      <c r="H52" s="22"/>
      <c r="I52" s="22"/>
      <c r="J52" s="22"/>
      <c r="K52" s="22"/>
      <c r="L52" s="22"/>
      <c r="M52" s="33">
        <f>N52-SUM(B52:L52)</f>
        <v>0</v>
      </c>
      <c r="N52" s="21"/>
      <c r="O52" s="22"/>
      <c r="P52" s="24"/>
      <c r="Q52" s="19"/>
      <c r="R52" s="19"/>
      <c r="S52" s="19"/>
      <c r="T52" s="19"/>
      <c r="U52" s="19"/>
      <c r="V52" s="19"/>
      <c r="W52" s="19"/>
    </row>
    <row r="53" spans="1:23">
      <c r="A53" s="37" t="s">
        <v>34</v>
      </c>
      <c r="B53" s="38">
        <f>SUM(B47:B52)</f>
        <v>38495645.650494672</v>
      </c>
      <c r="C53" s="39">
        <f t="shared" ref="C53:P53" si="6">SUM(C47:C52)</f>
        <v>58253651.949171193</v>
      </c>
      <c r="D53" s="39">
        <f t="shared" si="6"/>
        <v>66209977.343481012</v>
      </c>
      <c r="E53" s="39">
        <f t="shared" si="6"/>
        <v>59122350.459913187</v>
      </c>
      <c r="F53" s="39">
        <f t="shared" si="6"/>
        <v>78330858.197267786</v>
      </c>
      <c r="G53" s="39">
        <f t="shared" si="6"/>
        <v>58611734.245458849</v>
      </c>
      <c r="H53" s="39">
        <f t="shared" si="6"/>
        <v>46263146.798772991</v>
      </c>
      <c r="I53" s="39">
        <f t="shared" si="6"/>
        <v>61412703.085805945</v>
      </c>
      <c r="J53" s="39">
        <f t="shared" si="6"/>
        <v>74066358.844132841</v>
      </c>
      <c r="K53" s="39">
        <f t="shared" si="6"/>
        <v>45295448.282017626</v>
      </c>
      <c r="L53" s="39">
        <f t="shared" si="6"/>
        <v>44220765.871153049</v>
      </c>
      <c r="M53" s="40">
        <f t="shared" si="6"/>
        <v>65540510.402330808</v>
      </c>
      <c r="N53" s="38">
        <f t="shared" si="6"/>
        <v>695823151.13</v>
      </c>
      <c r="O53" s="39">
        <f t="shared" si="6"/>
        <v>662364308.68650007</v>
      </c>
      <c r="P53" s="40">
        <f t="shared" si="6"/>
        <v>695482524.12082505</v>
      </c>
      <c r="Q53" s="19"/>
      <c r="R53" s="45" t="s">
        <v>35</v>
      </c>
      <c r="S53" s="19"/>
      <c r="T53" s="19"/>
      <c r="U53" s="19"/>
      <c r="V53" s="19"/>
      <c r="W53" s="19"/>
    </row>
    <row r="54" spans="1:23">
      <c r="A54" s="30"/>
      <c r="B54" s="31"/>
      <c r="C54" s="32"/>
      <c r="D54" s="32"/>
      <c r="E54" s="32"/>
      <c r="F54" s="32"/>
      <c r="G54" s="32"/>
      <c r="H54" s="32"/>
      <c r="I54" s="32"/>
      <c r="J54" s="32"/>
      <c r="K54" s="32"/>
      <c r="L54" s="32"/>
      <c r="M54" s="33"/>
      <c r="N54" s="31"/>
      <c r="O54" s="32"/>
      <c r="P54" s="33"/>
      <c r="Q54" s="19"/>
      <c r="R54" s="19"/>
      <c r="S54" s="19"/>
      <c r="T54" s="19"/>
      <c r="U54" s="19"/>
      <c r="V54" s="19"/>
      <c r="W54" s="19"/>
    </row>
    <row r="55" spans="1:23" s="54" customFormat="1" ht="13.5" thickBot="1">
      <c r="A55" s="46" t="s">
        <v>36</v>
      </c>
      <c r="B55" s="47">
        <f>B33-B53</f>
        <v>90733882.581967831</v>
      </c>
      <c r="C55" s="48">
        <f t="shared" ref="C55:P55" si="7">C33-C53</f>
        <v>-21505585.603988953</v>
      </c>
      <c r="D55" s="48">
        <f t="shared" si="7"/>
        <v>-21981730.651660256</v>
      </c>
      <c r="E55" s="48">
        <f t="shared" si="7"/>
        <v>-9256022.788774766</v>
      </c>
      <c r="F55" s="48">
        <f t="shared" si="7"/>
        <v>14418984.507890359</v>
      </c>
      <c r="G55" s="48">
        <f t="shared" si="7"/>
        <v>-21013891.452342108</v>
      </c>
      <c r="H55" s="48">
        <f t="shared" si="7"/>
        <v>-7548906.8574391901</v>
      </c>
      <c r="I55" s="48">
        <f t="shared" si="7"/>
        <v>-22506354.107243694</v>
      </c>
      <c r="J55" s="48">
        <f t="shared" si="7"/>
        <v>12330361.325680181</v>
      </c>
      <c r="K55" s="48">
        <f t="shared" si="7"/>
        <v>40846695.247564293</v>
      </c>
      <c r="L55" s="48">
        <f t="shared" si="7"/>
        <v>-5317501.5798903033</v>
      </c>
      <c r="M55" s="49">
        <f t="shared" si="7"/>
        <v>-24910660.751763351</v>
      </c>
      <c r="N55" s="47">
        <f t="shared" si="7"/>
        <v>24289269.870000005</v>
      </c>
      <c r="O55" s="48">
        <f t="shared" si="7"/>
        <v>37237651.363499999</v>
      </c>
      <c r="P55" s="49">
        <f t="shared" si="7"/>
        <v>39099533.931674957</v>
      </c>
      <c r="Q55" s="50" t="e">
        <f>#REF!</f>
        <v>#REF!</v>
      </c>
      <c r="R55" s="51" t="e">
        <f>#REF!</f>
        <v>#REF!</v>
      </c>
      <c r="S55" s="52" t="e">
        <f>#REF!</f>
        <v>#REF!</v>
      </c>
      <c r="T55" s="53"/>
      <c r="U55" s="53"/>
      <c r="V55" s="53"/>
      <c r="W55" s="53"/>
    </row>
    <row r="56" spans="1:23">
      <c r="A56" s="30" t="s">
        <v>37</v>
      </c>
      <c r="B56" s="55">
        <v>1000000</v>
      </c>
      <c r="C56" s="56">
        <f>B57</f>
        <v>91733882.581967831</v>
      </c>
      <c r="D56" s="56">
        <f t="shared" ref="D56:M56" si="8">C57</f>
        <v>70228296.977978885</v>
      </c>
      <c r="E56" s="56">
        <f t="shared" si="8"/>
        <v>48246566.326318629</v>
      </c>
      <c r="F56" s="56">
        <f t="shared" si="8"/>
        <v>38990543.537543863</v>
      </c>
      <c r="G56" s="56">
        <f t="shared" si="8"/>
        <v>53409528.045434222</v>
      </c>
      <c r="H56" s="56">
        <f t="shared" si="8"/>
        <v>32395636.593092114</v>
      </c>
      <c r="I56" s="56">
        <f t="shared" si="8"/>
        <v>24846729.735652924</v>
      </c>
      <c r="J56" s="56">
        <f t="shared" si="8"/>
        <v>2340375.6284092292</v>
      </c>
      <c r="K56" s="56">
        <f t="shared" si="8"/>
        <v>14670736.954089411</v>
      </c>
      <c r="L56" s="56">
        <f t="shared" si="8"/>
        <v>55517432.201653704</v>
      </c>
      <c r="M56" s="57">
        <f t="shared" si="8"/>
        <v>50199930.621763401</v>
      </c>
      <c r="N56" s="58">
        <f>B56</f>
        <v>1000000</v>
      </c>
      <c r="O56" s="56">
        <f>N57</f>
        <v>25289269.870000005</v>
      </c>
      <c r="P56" s="57">
        <f>O57</f>
        <v>62526921.233500004</v>
      </c>
      <c r="Q56" s="19"/>
      <c r="R56" s="19"/>
      <c r="S56" s="19"/>
      <c r="T56" s="19"/>
      <c r="U56" s="19"/>
      <c r="V56" s="19"/>
      <c r="W56" s="19"/>
    </row>
    <row r="57" spans="1:23">
      <c r="A57" s="59" t="s">
        <v>38</v>
      </c>
      <c r="B57" s="60">
        <f>B56+B55</f>
        <v>91733882.581967831</v>
      </c>
      <c r="C57" s="61">
        <f>C56+C55</f>
        <v>70228296.977978885</v>
      </c>
      <c r="D57" s="61">
        <f t="shared" ref="D57:P57" si="9">D56+D55</f>
        <v>48246566.326318629</v>
      </c>
      <c r="E57" s="61">
        <f t="shared" si="9"/>
        <v>38990543.537543863</v>
      </c>
      <c r="F57" s="61">
        <f t="shared" si="9"/>
        <v>53409528.045434222</v>
      </c>
      <c r="G57" s="61">
        <f t="shared" si="9"/>
        <v>32395636.593092114</v>
      </c>
      <c r="H57" s="61">
        <f t="shared" si="9"/>
        <v>24846729.735652924</v>
      </c>
      <c r="I57" s="61">
        <f t="shared" si="9"/>
        <v>2340375.6284092292</v>
      </c>
      <c r="J57" s="61">
        <f t="shared" si="9"/>
        <v>14670736.954089411</v>
      </c>
      <c r="K57" s="61">
        <f t="shared" si="9"/>
        <v>55517432.201653704</v>
      </c>
      <c r="L57" s="61">
        <f t="shared" si="9"/>
        <v>50199930.621763401</v>
      </c>
      <c r="M57" s="62">
        <f t="shared" si="9"/>
        <v>25289269.870000049</v>
      </c>
      <c r="N57" s="60">
        <f t="shared" si="9"/>
        <v>25289269.870000005</v>
      </c>
      <c r="O57" s="61">
        <f t="shared" si="9"/>
        <v>62526921.233500004</v>
      </c>
      <c r="P57" s="62">
        <f t="shared" si="9"/>
        <v>101626455.16517496</v>
      </c>
      <c r="Q57" s="19"/>
      <c r="R57" s="19"/>
      <c r="S57" s="19"/>
      <c r="T57" s="19"/>
      <c r="U57" s="19"/>
      <c r="V57" s="19"/>
      <c r="W57" s="19"/>
    </row>
    <row r="58" spans="1:23">
      <c r="A58" s="63" t="str">
        <f>head27a</f>
        <v>References</v>
      </c>
      <c r="B58" s="19"/>
      <c r="C58" s="19"/>
      <c r="D58" s="19"/>
      <c r="E58" s="19"/>
      <c r="F58" s="19"/>
      <c r="G58" s="19"/>
      <c r="H58" s="19"/>
      <c r="I58" s="19"/>
      <c r="J58" s="19"/>
      <c r="K58" s="19"/>
      <c r="L58" s="19"/>
      <c r="M58" s="19"/>
      <c r="N58" s="19"/>
      <c r="O58" s="19"/>
      <c r="P58" s="19"/>
      <c r="Q58" s="19"/>
      <c r="R58" s="19"/>
      <c r="S58" s="19"/>
      <c r="T58" s="19"/>
      <c r="U58" s="19"/>
      <c r="V58" s="19"/>
      <c r="W58" s="19"/>
    </row>
    <row r="59" spans="1:23">
      <c r="A59" s="64" t="s">
        <v>39</v>
      </c>
      <c r="B59" s="19"/>
      <c r="C59" s="19"/>
      <c r="D59" s="19"/>
      <c r="E59" s="19"/>
      <c r="F59" s="19"/>
      <c r="G59" s="19"/>
      <c r="H59" s="19"/>
      <c r="I59" s="19"/>
      <c r="J59" s="19"/>
      <c r="K59" s="19"/>
      <c r="L59" s="19"/>
      <c r="M59" s="19"/>
      <c r="N59" s="19"/>
      <c r="O59" s="19"/>
      <c r="P59" s="19"/>
      <c r="Q59" s="19"/>
      <c r="R59" s="19"/>
      <c r="S59" s="19"/>
      <c r="T59" s="19"/>
      <c r="U59" s="19"/>
      <c r="V59" s="19"/>
      <c r="W59" s="19"/>
    </row>
    <row r="60" spans="1:23">
      <c r="A60" s="19"/>
      <c r="B60" s="19"/>
      <c r="C60" s="19"/>
      <c r="D60" s="19"/>
      <c r="E60" s="19"/>
      <c r="F60" s="19"/>
      <c r="G60" s="19"/>
      <c r="H60" s="19"/>
      <c r="I60" s="19"/>
      <c r="J60" s="19"/>
      <c r="K60" s="19"/>
      <c r="L60" s="19"/>
      <c r="M60" s="19"/>
      <c r="N60" s="19"/>
      <c r="O60" s="19"/>
      <c r="P60" s="19"/>
      <c r="Q60" s="19"/>
      <c r="R60" s="19"/>
      <c r="S60" s="19"/>
      <c r="T60" s="19"/>
      <c r="U60" s="19"/>
      <c r="V60" s="19"/>
      <c r="W60" s="19"/>
    </row>
    <row r="61" spans="1:23">
      <c r="A61" s="19"/>
      <c r="B61" s="19"/>
      <c r="C61" s="19"/>
      <c r="D61" s="19"/>
      <c r="E61" s="19"/>
      <c r="F61" s="19"/>
      <c r="G61" s="19"/>
      <c r="H61" s="19"/>
      <c r="I61" s="19"/>
      <c r="J61" s="19"/>
      <c r="K61" s="19"/>
      <c r="L61" s="19"/>
      <c r="M61" s="19"/>
      <c r="N61" s="19"/>
      <c r="O61" s="19"/>
      <c r="P61" s="19"/>
      <c r="Q61" s="19"/>
      <c r="R61" s="19"/>
      <c r="S61" s="19"/>
      <c r="T61" s="19"/>
      <c r="U61" s="19"/>
      <c r="V61" s="19"/>
      <c r="W61" s="19"/>
    </row>
    <row r="62" spans="1:23">
      <c r="A62" s="19"/>
      <c r="B62" s="19"/>
      <c r="C62" s="19"/>
      <c r="D62" s="19"/>
      <c r="E62" s="19"/>
      <c r="F62" s="19"/>
      <c r="G62" s="19"/>
      <c r="H62" s="19"/>
      <c r="I62" s="19"/>
      <c r="J62" s="19"/>
      <c r="K62" s="19"/>
      <c r="L62" s="19"/>
      <c r="M62" s="19"/>
      <c r="N62" s="19"/>
      <c r="O62" s="19"/>
      <c r="P62" s="19"/>
      <c r="Q62" s="19"/>
      <c r="R62" s="19"/>
      <c r="S62" s="19"/>
      <c r="T62" s="19"/>
      <c r="U62" s="19"/>
      <c r="V62" s="19"/>
      <c r="W62" s="19"/>
    </row>
    <row r="63" spans="1:23">
      <c r="A63" s="19"/>
      <c r="B63" s="19"/>
      <c r="C63" s="19"/>
      <c r="D63" s="19"/>
      <c r="E63" s="65"/>
      <c r="F63" s="65"/>
      <c r="G63" s="65"/>
      <c r="H63" s="65"/>
      <c r="I63" s="65"/>
      <c r="J63" s="65"/>
      <c r="K63" s="65"/>
      <c r="L63" s="65"/>
      <c r="M63" s="65"/>
      <c r="N63" s="19"/>
      <c r="O63" s="19"/>
      <c r="P63" s="19"/>
      <c r="Q63" s="19"/>
      <c r="R63" s="19"/>
      <c r="S63" s="19"/>
      <c r="T63" s="19"/>
      <c r="U63" s="19"/>
      <c r="V63" s="19"/>
      <c r="W63" s="19"/>
    </row>
    <row r="64" spans="1:23">
      <c r="A64" s="19"/>
      <c r="B64" s="19"/>
      <c r="C64" s="19"/>
      <c r="D64" s="19"/>
      <c r="E64" s="44">
        <f t="shared" ref="E64:P64" si="10">E47+E63</f>
        <v>50192268.505318917</v>
      </c>
      <c r="F64" s="44">
        <f t="shared" si="10"/>
        <v>58220160.026083589</v>
      </c>
      <c r="G64" s="44">
        <f t="shared" si="10"/>
        <v>46172655.159192413</v>
      </c>
      <c r="H64" s="44">
        <f t="shared" si="10"/>
        <v>45317496.23058819</v>
      </c>
      <c r="I64" s="44">
        <f t="shared" si="10"/>
        <v>47815085.262832247</v>
      </c>
      <c r="J64" s="44">
        <f t="shared" si="10"/>
        <v>60541375.665773481</v>
      </c>
      <c r="K64" s="44">
        <f t="shared" si="10"/>
        <v>39305812.833939865</v>
      </c>
      <c r="L64" s="44">
        <f t="shared" si="10"/>
        <v>37960058.573215343</v>
      </c>
      <c r="M64" s="44">
        <f t="shared" si="10"/>
        <v>47614715.625822984</v>
      </c>
      <c r="N64" s="44">
        <f t="shared" si="10"/>
        <v>581446751.13</v>
      </c>
      <c r="O64" s="44">
        <f t="shared" si="10"/>
        <v>610519088.68650007</v>
      </c>
      <c r="P64" s="44">
        <f t="shared" si="10"/>
        <v>641045043.12082505</v>
      </c>
      <c r="Q64" s="19"/>
      <c r="R64" s="19"/>
      <c r="S64" s="19"/>
      <c r="T64" s="19"/>
      <c r="U64" s="19"/>
      <c r="V64" s="19"/>
      <c r="W64" s="19"/>
    </row>
    <row r="65" spans="1:23">
      <c r="A65" s="19"/>
      <c r="B65" s="19"/>
      <c r="C65" s="19"/>
      <c r="D65" s="19"/>
      <c r="E65" s="44">
        <f t="shared" ref="E65:P65" si="11">E55-E63</f>
        <v>-9256022.788774766</v>
      </c>
      <c r="F65" s="44">
        <f t="shared" si="11"/>
        <v>14418984.507890359</v>
      </c>
      <c r="G65" s="44">
        <f t="shared" si="11"/>
        <v>-21013891.452342108</v>
      </c>
      <c r="H65" s="44">
        <f t="shared" si="11"/>
        <v>-7548906.8574391901</v>
      </c>
      <c r="I65" s="44">
        <f t="shared" si="11"/>
        <v>-22506354.107243694</v>
      </c>
      <c r="J65" s="44">
        <f t="shared" si="11"/>
        <v>12330361.325680181</v>
      </c>
      <c r="K65" s="44">
        <f t="shared" si="11"/>
        <v>40846695.247564293</v>
      </c>
      <c r="L65" s="44">
        <f t="shared" si="11"/>
        <v>-5317501.5798903033</v>
      </c>
      <c r="M65" s="44">
        <f t="shared" si="11"/>
        <v>-24910660.751763351</v>
      </c>
      <c r="N65" s="44">
        <f t="shared" si="11"/>
        <v>24289269.870000005</v>
      </c>
      <c r="O65" s="44">
        <f t="shared" si="11"/>
        <v>37237651.363499999</v>
      </c>
      <c r="P65" s="44">
        <f t="shared" si="11"/>
        <v>39099533.931674957</v>
      </c>
      <c r="Q65" s="19"/>
      <c r="R65" s="19"/>
      <c r="S65" s="19"/>
      <c r="T65" s="19"/>
      <c r="U65" s="19"/>
      <c r="V65" s="19"/>
      <c r="W65" s="19"/>
    </row>
    <row r="66" spans="1:23">
      <c r="A66" s="19"/>
      <c r="B66" s="19"/>
      <c r="C66" s="19"/>
      <c r="D66" s="19"/>
      <c r="E66" s="19"/>
      <c r="F66" s="19"/>
      <c r="G66" s="19"/>
      <c r="H66" s="19"/>
      <c r="I66" s="19"/>
      <c r="J66" s="19"/>
      <c r="K66" s="19"/>
      <c r="L66" s="19"/>
      <c r="M66" s="19"/>
      <c r="N66" s="19"/>
      <c r="O66" s="19"/>
      <c r="P66" s="19"/>
      <c r="Q66" s="19"/>
      <c r="R66" s="19"/>
      <c r="S66" s="19"/>
      <c r="T66" s="19"/>
      <c r="U66" s="19"/>
      <c r="V66" s="19"/>
      <c r="W66" s="19"/>
    </row>
    <row r="67" spans="1:23">
      <c r="A67" s="19"/>
      <c r="B67" s="19"/>
      <c r="C67" s="19"/>
      <c r="D67" s="19"/>
      <c r="E67" s="19"/>
      <c r="F67" s="19"/>
      <c r="G67" s="19"/>
      <c r="H67" s="19"/>
      <c r="I67" s="19"/>
      <c r="J67" s="19"/>
      <c r="K67" s="19"/>
      <c r="L67" s="19"/>
      <c r="M67" s="19"/>
      <c r="N67" s="19"/>
      <c r="O67" s="19"/>
      <c r="P67" s="19"/>
      <c r="Q67" s="19"/>
      <c r="R67" s="19"/>
      <c r="S67" s="19"/>
      <c r="T67" s="19"/>
      <c r="U67" s="19"/>
      <c r="V67" s="19"/>
      <c r="W67" s="19"/>
    </row>
    <row r="68" spans="1:23">
      <c r="A68" s="19"/>
      <c r="B68" s="19"/>
      <c r="C68" s="19"/>
      <c r="D68" s="19"/>
      <c r="E68" s="19"/>
      <c r="F68" s="19"/>
      <c r="G68" s="19"/>
      <c r="H68" s="19"/>
      <c r="I68" s="19"/>
      <c r="J68" s="19"/>
      <c r="K68" s="19"/>
      <c r="L68" s="19"/>
      <c r="M68" s="19"/>
      <c r="N68" s="19"/>
      <c r="O68" s="19"/>
      <c r="P68" s="19"/>
      <c r="Q68" s="19"/>
      <c r="R68" s="19"/>
      <c r="S68" s="19"/>
      <c r="T68" s="19"/>
      <c r="U68" s="19"/>
      <c r="V68" s="19"/>
      <c r="W68" s="19"/>
    </row>
    <row r="69" spans="1:23">
      <c r="A69" s="19"/>
      <c r="B69" s="19"/>
      <c r="C69" s="19"/>
      <c r="D69" s="19"/>
      <c r="E69" s="19"/>
      <c r="F69" s="19"/>
      <c r="G69" s="19"/>
      <c r="H69" s="19"/>
      <c r="I69" s="19"/>
      <c r="J69" s="19"/>
      <c r="K69" s="19"/>
      <c r="L69" s="19"/>
      <c r="M69" s="19"/>
      <c r="N69" s="19"/>
      <c r="O69" s="19"/>
      <c r="P69" s="19"/>
      <c r="Q69" s="19"/>
      <c r="R69" s="19"/>
      <c r="S69" s="19"/>
      <c r="T69" s="19"/>
      <c r="U69" s="19"/>
      <c r="V69" s="19"/>
      <c r="W69" s="19"/>
    </row>
    <row r="70" spans="1:23">
      <c r="A70" s="19"/>
      <c r="B70" s="19"/>
      <c r="C70" s="19"/>
      <c r="D70" s="19"/>
      <c r="E70" s="19"/>
      <c r="F70" s="19"/>
      <c r="G70" s="19"/>
      <c r="H70" s="19"/>
      <c r="I70" s="19"/>
      <c r="J70" s="19"/>
      <c r="K70" s="19"/>
      <c r="L70" s="19"/>
      <c r="M70" s="19"/>
      <c r="N70" s="19"/>
      <c r="O70" s="19"/>
      <c r="P70" s="19"/>
      <c r="Q70" s="19"/>
      <c r="R70" s="19"/>
      <c r="S70" s="19"/>
      <c r="T70" s="19"/>
      <c r="U70" s="19"/>
      <c r="V70" s="19"/>
      <c r="W70" s="19"/>
    </row>
    <row r="190" spans="2:44">
      <c r="B190" s="66"/>
      <c r="C190" s="66"/>
      <c r="D190" s="66"/>
      <c r="E190" s="66"/>
      <c r="F190" s="66"/>
      <c r="G190" s="66"/>
      <c r="H190" s="66"/>
      <c r="I190" s="66"/>
      <c r="J190" s="66"/>
      <c r="K190" s="66"/>
      <c r="L190" s="66"/>
      <c r="N190" s="67"/>
      <c r="O190" s="67"/>
      <c r="P190" s="67"/>
      <c r="Q190" s="67"/>
      <c r="R190" s="67"/>
      <c r="S190" s="67"/>
      <c r="AH190" s="67"/>
      <c r="AI190" s="67"/>
      <c r="AJ190" s="67"/>
      <c r="AK190" s="67"/>
      <c r="AL190" s="67"/>
      <c r="AM190" s="67"/>
      <c r="AN190" s="67"/>
      <c r="AO190" s="67"/>
      <c r="AP190" s="67"/>
      <c r="AQ190" s="67"/>
      <c r="AR190" s="67"/>
    </row>
    <row r="191" spans="2:44">
      <c r="N191" s="67"/>
      <c r="O191" s="67"/>
      <c r="P191" s="67"/>
      <c r="Q191" s="67"/>
      <c r="R191" s="67"/>
      <c r="S191" s="67"/>
      <c r="AH191" s="67"/>
      <c r="AI191" s="67"/>
      <c r="AJ191" s="67"/>
      <c r="AK191" s="67"/>
      <c r="AL191" s="67"/>
      <c r="AM191" s="67"/>
      <c r="AN191" s="67"/>
      <c r="AO191" s="67"/>
      <c r="AP191" s="67"/>
      <c r="AQ191" s="67"/>
      <c r="AR191" s="67"/>
    </row>
    <row r="192" spans="2:44">
      <c r="N192" s="67"/>
      <c r="O192" s="67"/>
      <c r="P192" s="67"/>
      <c r="Q192" s="67"/>
      <c r="R192" s="67"/>
      <c r="S192" s="67"/>
      <c r="AH192" s="67"/>
      <c r="AI192" s="67"/>
      <c r="AJ192" s="67"/>
      <c r="AK192" s="67"/>
      <c r="AL192" s="67"/>
      <c r="AM192" s="67"/>
      <c r="AN192" s="67"/>
      <c r="AO192" s="67"/>
      <c r="AP192" s="67"/>
      <c r="AQ192" s="67"/>
      <c r="AR192" s="67"/>
    </row>
  </sheetData>
  <mergeCells count="2">
    <mergeCell ref="B2:M2"/>
    <mergeCell ref="N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Biewenga</dc:creator>
  <cp:lastModifiedBy>Johan Biewenga</cp:lastModifiedBy>
  <dcterms:created xsi:type="dcterms:W3CDTF">2011-03-01T09:24:39Z</dcterms:created>
  <dcterms:modified xsi:type="dcterms:W3CDTF">2011-03-01T09:25:28Z</dcterms:modified>
</cp:coreProperties>
</file>